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<sst xmlns="http://schemas.openxmlformats.org/spreadsheetml/2006/main" count="416" uniqueCount="170">
  <si>
    <t>СВОДКА ЗАТРАТ</t>
  </si>
  <si>
    <t>P_0618</t>
  </si>
  <si>
    <t>(идентификатор инвестиционного проекта)</t>
  </si>
  <si>
    <t>Реконструкция КЛ-0,4кВ от ТП №1060616 (ТП-616) до ж/д 6-ТИ-2 +КЛ-0,4кВ на Лифт (трехцепная протяженностью 0,14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</si>
  <si>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</si>
  <si>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</si>
  <si>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</si>
  <si>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</si>
  <si>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</si>
  <si>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</si>
  <si>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</si>
  <si>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</si>
  <si>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</si>
  <si>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</si>
  <si>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</si>
  <si>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</si>
  <si>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</si>
  <si>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</si>
  <si>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</si>
  <si>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</si>
  <si>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</si>
  <si>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</si>
  <si>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</si>
  <si>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</si>
  <si>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</si>
  <si>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</si>
  <si>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</si>
  <si>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</si>
  <si>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</si>
  <si>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</si>
  <si>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</si>
  <si>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</si>
  <si>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</si>
  <si>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</si>
  <si>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</si>
  <si>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</si>
  <si>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</si>
  <si>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</si>
  <si>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</si>
  <si>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</si>
  <si>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</si>
  <si>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</si>
  <si>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</si>
  <si>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</si>
  <si>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</si>
  <si>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</si>
  <si>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</si>
  <si>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</si>
  <si>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</si>
  <si>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</si>
  <si>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</si>
  <si>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</si>
  <si>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</si>
  <si>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</si>
  <si>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</si>
  <si>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</si>
  <si>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</si>
  <si>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</si>
  <si>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</si>
  <si>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</si>
  <si>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</si>
  <si>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</si>
  <si>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</si>
  <si>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</si>
  <si>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</si>
  <si>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</si>
  <si>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</si>
  <si>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</si>
  <si>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</si>
  <si>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</si>
  <si>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</si>
  <si>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</si>
  <si>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</si>
  <si>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</si>
  <si>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</si>
  <si>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</si>
  <si>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</si>
  <si>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</si>
  <si>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</si>
  <si>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</si>
  <si>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</si>
  <si>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</si>
  <si>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</si>
  <si>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</si>
  <si>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№1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</si>
  <si>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</si>
  <si>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</si>
  <si>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</si>
  <si>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</si>
  <si>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</si>
  <si>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</si>
  <si>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</si>
  <si>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</si>
  <si>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</si>
  <si>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</si>
  <si>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</si>
  <si>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</si>
  <si>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</si>
  <si>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</si>
  <si>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</si>
  <si>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</si>
  <si>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</si>
  <si>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</si>
  <si>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</si>
  <si>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</si>
  <si>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</si>
  <si>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</si>
  <si>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</si>
  <si>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</si>
  <si>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</si>
  <si>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</si>
  <si>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</si>
  <si>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</si>
  <si>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</si>
  <si>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</si>
  <si>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</si>
  <si>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</si>
  <si>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</si>
  <si>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</si>
  <si>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</si>
  <si>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</si>
  <si>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</si>
  <si>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</si>
  <si>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</si>
  <si>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</si>
  <si>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</si>
  <si>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</si>
  <si>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</si>
  <si>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</si>
  <si>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</si>
  <si>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</si>
  <si>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</si>
  <si>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</si>
  <si>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</si>
  <si>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</si>
  <si>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</si>
  <si>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</si>
  <si>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</si>
  <si>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</si>
  <si>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</si>
  <si>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</si>
  <si>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</si>
  <si>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</si>
  <si>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</si>
  <si>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</si>
  <si>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</si>
  <si>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</si>
  <si>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Восстановление дорожного покрытия при прокладке кабельной линии (м.б вкл в любую КЛ)</t>
  </si>
  <si>
    <t>км2</t>
  </si>
  <si>
    <t>"Реконструкция КВЛ-6кВ Ф-16 ЦРП-6-КТП-178" г.о. Новокуйбышевск Самарская область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</si>
  <si>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</si>
  <si>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</si>
  <si>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</si>
  <si>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</si>
  <si>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</si>
  <si>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</si>
  <si>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</si>
  <si>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</si>
  <si>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</si>
  <si>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</si>
  <si>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</si>
  <si>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</si>
  <si>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</si>
  <si>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</si>
  <si>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</si>
  <si>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</si>
  <si>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ФСБЦ-24.3.02.02-0004</t>
  </si>
  <si>
    <t>Кабель силовой с алюминиевыми жилами АПвПг 3х185мк</t>
  </si>
  <si>
    <t>ФСБЦ-21.1.07.02-1152</t>
  </si>
  <si>
    <t>Труба полиэтиленовая толстостенная гладкая 110*8,1мм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</si>
</sst>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1"/>
      <name val="Arial"/>
      <charset val="13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18" fillId="0" borderId="0" applyFont="0" applyFill="0" applyBorder="0" applyAlignment="0" applyProtection="0"/>
    <xf numFmtId="177" fontId="19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1" applyNumberFormat="0" applyAlignment="0" applyProtection="0">
      <alignment vertical="center"/>
    </xf>
    <xf numFmtId="0" fontId="30" fillId="6" borderId="10" applyNumberFormat="0" applyAlignment="0" applyProtection="0">
      <alignment vertical="center"/>
    </xf>
    <xf numFmtId="0" fontId="31" fillId="7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81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8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80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80" fontId="11" fillId="0" borderId="1" xfId="0" applyNumberFormat="1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83" fontId="8" fillId="0" borderId="1" xfId="0" applyNumberFormat="1" applyFont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83" fontId="12" fillId="0" borderId="1" xfId="0" applyNumberFormat="1" applyFont="1" applyBorder="1" applyAlignment="1">
      <alignment vertical="center" wrapText="1"/>
    </xf>
    <xf numFmtId="18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50"/>
    <xf numFmtId="184" fontId="11" fillId="0" borderId="0" xfId="0" applyNumberFormat="1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5" fillId="0" borderId="1" xfId="49" applyFont="1" applyBorder="1" applyAlignment="1">
      <alignment horizontal="center" vertical="center" wrapText="1"/>
    </xf>
    <xf numFmtId="0" fontId="9" fillId="0" borderId="0" xfId="50" applyFont="1" applyAlignment="1">
      <alignment vertical="center"/>
    </xf>
    <xf numFmtId="0" fontId="15" fillId="0" borderId="0" xfId="50" applyFont="1" applyAlignment="1">
      <alignment vertical="center"/>
    </xf>
    <xf numFmtId="0" fontId="16" fillId="0" borderId="3" xfId="49" applyFont="1" applyBorder="1" applyAlignment="1">
      <alignment horizontal="center" vertical="center" wrapText="1"/>
    </xf>
    <xf numFmtId="0" fontId="16" fillId="0" borderId="4" xfId="49" applyFont="1" applyBorder="1" applyAlignment="1">
      <alignment horizontal="center" vertical="center" wrapText="1"/>
    </xf>
    <xf numFmtId="0" fontId="16" fillId="0" borderId="5" xfId="49" applyFont="1" applyBorder="1" applyAlignment="1">
      <alignment horizontal="center" vertical="center" wrapText="1"/>
    </xf>
    <xf numFmtId="0" fontId="15" fillId="0" borderId="1" xfId="49" applyFont="1" applyBorder="1" applyAlignment="1">
      <alignment horizontal="left" vertical="center" wrapText="1"/>
    </xf>
    <xf numFmtId="180" fontId="15" fillId="0" borderId="1" xfId="49" applyNumberFormat="1" applyFont="1" applyBorder="1" applyAlignment="1">
      <alignment horizontal="center" vertical="center" wrapText="1"/>
    </xf>
    <xf numFmtId="49" fontId="15" fillId="0" borderId="1" xfId="49" applyNumberFormat="1" applyFont="1" applyBorder="1" applyAlignment="1">
      <alignment horizontal="center" vertical="center" wrapText="1"/>
    </xf>
    <xf numFmtId="185" fontId="15" fillId="0" borderId="1" xfId="49" applyNumberFormat="1" applyFont="1" applyBorder="1" applyAlignment="1">
      <alignment vertical="center" wrapText="1"/>
    </xf>
    <xf numFmtId="185" fontId="9" fillId="0" borderId="0" xfId="50" applyNumberFormat="1" applyFont="1" applyAlignment="1">
      <alignment vertical="center"/>
    </xf>
    <xf numFmtId="0" fontId="15" fillId="2" borderId="0" xfId="50" applyFont="1" applyFill="1" applyAlignment="1">
      <alignment horizontal="center" vertical="center" wrapText="1"/>
    </xf>
    <xf numFmtId="0" fontId="15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5" fillId="0" borderId="1" xfId="1" applyFont="1" applyFill="1" applyBorder="1" applyAlignment="1">
      <alignment vertical="center" wrapText="1"/>
    </xf>
    <xf numFmtId="186" fontId="9" fillId="0" borderId="0" xfId="50" applyNumberFormat="1" applyFont="1" applyAlignment="1">
      <alignment vertical="center"/>
    </xf>
    <xf numFmtId="182" fontId="9" fillId="0" borderId="0" xfId="50" applyNumberFormat="1" applyFont="1" applyAlignment="1">
      <alignment vertical="center"/>
    </xf>
    <xf numFmtId="187" fontId="9" fillId="0" borderId="0" xfId="50" applyNumberFormat="1" applyFont="1" applyAlignment="1">
      <alignment vertical="center"/>
    </xf>
    <xf numFmtId="188" fontId="15" fillId="0" borderId="1" xfId="1" applyNumberFormat="1" applyFont="1" applyFill="1" applyBorder="1" applyAlignment="1">
      <alignment vertical="center" wrapText="1"/>
    </xf>
    <xf numFmtId="189" fontId="17" fillId="0" borderId="0" xfId="50" applyNumberFormat="1" applyFont="1" applyAlignment="1">
      <alignment vertical="center"/>
    </xf>
    <xf numFmtId="10" fontId="9" fillId="0" borderId="0" xfId="3" applyNumberFormat="1" applyFont="1" applyFill="1" applyAlignment="1">
      <alignment vertical="center"/>
    </xf>
    <xf numFmtId="0" fontId="15" fillId="2" borderId="0" xfId="49" applyFont="1" applyFill="1" applyAlignment="1">
      <alignment horizontal="right" vertical="center"/>
    </xf>
    <xf numFmtId="185" fontId="9" fillId="0" borderId="0" xfId="51" applyNumberFormat="1" applyFont="1" applyAlignment="1">
      <alignment vertical="center"/>
    </xf>
    <xf numFmtId="189" fontId="17" fillId="0" borderId="0" xfId="51" applyNumberFormat="1" applyFont="1" applyAlignment="1">
      <alignment vertical="center"/>
    </xf>
    <xf numFmtId="2" fontId="13" fillId="3" borderId="0" xfId="50" applyNumberFormat="1" applyFill="1"/>
    <xf numFmtId="0" fontId="15" fillId="0" borderId="1" xfId="1" applyNumberFormat="1" applyFont="1" applyFill="1" applyBorder="1" applyAlignment="1">
      <alignment vertical="center" wrapText="1"/>
    </xf>
    <xf numFmtId="182" fontId="17" fillId="0" borderId="0" xfId="49" applyNumberFormat="1" applyFont="1" applyAlignment="1">
      <alignment horizontal="left" vertical="center"/>
    </xf>
    <xf numFmtId="0" fontId="9" fillId="0" borderId="0" xfId="49" applyFont="1" applyAlignment="1">
      <alignment horizontal="left" vertical="center"/>
    </xf>
    <xf numFmtId="182" fontId="17" fillId="0" borderId="0" xfId="50" applyNumberFormat="1" applyFont="1" applyAlignment="1">
      <alignment vertical="center"/>
    </xf>
    <xf numFmtId="180" fontId="9" fillId="0" borderId="0" xfId="50" applyNumberFormat="1" applyFont="1" applyAlignment="1">
      <alignment vertical="center"/>
    </xf>
    <xf numFmtId="176" fontId="15" fillId="0" borderId="1" xfId="1" applyFont="1" applyFill="1" applyBorder="1" applyAlignment="1">
      <alignment horizontal="center" vertical="center" wrapText="1"/>
    </xf>
    <xf numFmtId="188" fontId="15" fillId="0" borderId="1" xfId="1" applyNumberFormat="1" applyFont="1" applyFill="1" applyBorder="1" applyAlignment="1">
      <alignment horizontal="center" vertical="center" wrapText="1"/>
    </xf>
    <xf numFmtId="0" fontId="9" fillId="0" borderId="0" xfId="51" applyFont="1" applyAlignment="1">
      <alignment vertical="center"/>
    </xf>
    <xf numFmtId="176" fontId="15" fillId="0" borderId="1" xfId="1" applyNumberFormat="1" applyFont="1" applyFill="1" applyBorder="1" applyAlignment="1">
      <alignment vertical="center" wrapText="1"/>
    </xf>
    <xf numFmtId="176" fontId="15" fillId="0" borderId="1" xfId="1" applyNumberFormat="1" applyFont="1" applyFill="1" applyBorder="1" applyAlignment="1">
      <alignment horizontal="center" vertical="center" wrapText="1"/>
    </xf>
    <xf numFmtId="0" fontId="17" fillId="0" borderId="0" xfId="51" applyFont="1" applyAlignment="1">
      <alignment vertical="center"/>
    </xf>
    <xf numFmtId="176" fontId="16" fillId="0" borderId="1" xfId="1" applyNumberFormat="1" applyFont="1" applyFill="1" applyBorder="1" applyAlignment="1">
      <alignment horizontal="center" vertical="center" wrapText="1"/>
    </xf>
    <xf numFmtId="190" fontId="9" fillId="0" borderId="0" xfId="50" applyNumberFormat="1" applyFont="1" applyAlignment="1">
      <alignment vertical="center"/>
    </xf>
    <xf numFmtId="0" fontId="15" fillId="0" borderId="0" xfId="49" applyFont="1" applyAlignment="1">
      <alignment horizontal="left" vertical="center"/>
    </xf>
    <xf numFmtId="189" fontId="9" fillId="0" borderId="0" xfId="50" applyNumberFormat="1" applyFont="1" applyAlignment="1">
      <alignment vertical="center"/>
    </xf>
    <xf numFmtId="2" fontId="15" fillId="2" borderId="0" xfId="50" applyNumberFormat="1" applyFont="1" applyFill="1" applyAlignment="1">
      <alignment horizontal="center" vertical="center"/>
    </xf>
    <xf numFmtId="176" fontId="15" fillId="2" borderId="0" xfId="1" applyFont="1" applyFill="1" applyAlignment="1">
      <alignment horizontal="center" vertical="center"/>
    </xf>
    <xf numFmtId="191" fontId="15" fillId="2" borderId="0" xfId="1" applyNumberFormat="1" applyFont="1" applyFill="1" applyAlignment="1">
      <alignment horizontal="center" vertical="center"/>
    </xf>
    <xf numFmtId="190" fontId="9" fillId="0" borderId="0" xfId="51" applyNumberFormat="1" applyFont="1" applyAlignment="1">
      <alignment vertical="center"/>
    </xf>
  </cellXfs>
  <cellStyles count="52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  <cellStyle name="Обычный 2 2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90" zoomScaleNormal="90" topLeftCell="A18" workbookViewId="0">
      <selection activeCell="B30" sqref="B30"/>
    </sheetView>
  </sheetViews>
  <sheetFormatPr defaultColWidth="8.78095238095238" defaultRowHeight="15"/>
  <cols>
    <col min="1" max="1" width="10.7809523809524" customWidth="1"/>
    <col min="2" max="2" width="101.438095238095" customWidth="1"/>
    <col min="3" max="3" width="35" customWidth="1"/>
    <col min="4" max="4" width="16.4380952380952" customWidth="1"/>
  </cols>
  <sheetData>
    <row r="1" ht="16.05" customHeight="1" spans="1:3">
      <c r="A1" s="30"/>
      <c r="B1" s="30"/>
      <c r="C1" s="30"/>
    </row>
    <row r="2" ht="16.05" customHeight="1" spans="1:3">
      <c r="A2" s="31"/>
      <c r="B2" s="31"/>
      <c r="C2" s="31"/>
    </row>
    <row r="3" ht="16.05" customHeight="1" spans="1:3">
      <c r="A3" s="33"/>
      <c r="B3" s="33"/>
      <c r="C3" s="33"/>
    </row>
    <row r="4" ht="16.05" customHeight="1" spans="1:3">
      <c r="A4" s="31"/>
      <c r="B4" s="31"/>
      <c r="C4" s="31"/>
    </row>
    <row r="5" ht="16.05" customHeight="1" spans="1:3">
      <c r="A5" s="31"/>
      <c r="B5" s="31"/>
      <c r="C5" s="31"/>
    </row>
    <row r="6" ht="16.05" customHeight="1" spans="1:3">
      <c r="A6" s="31"/>
      <c r="B6" s="31"/>
      <c r="C6" s="63"/>
    </row>
    <row r="7" ht="16.05" customHeight="1" spans="1:3">
      <c r="A7" s="31"/>
      <c r="B7" s="31"/>
      <c r="C7" s="31"/>
    </row>
    <row r="8" ht="16.05" customHeight="1" spans="1:3">
      <c r="A8" s="33"/>
      <c r="B8" s="33"/>
      <c r="C8" s="33"/>
    </row>
    <row r="9" ht="16.05" customHeight="1" spans="1:3">
      <c r="A9" s="31"/>
      <c r="B9" s="31"/>
      <c r="C9" s="31"/>
    </row>
    <row r="10" ht="16.05" customHeight="1" spans="1:3">
      <c r="A10" s="31"/>
      <c r="B10" s="31"/>
      <c r="C10" s="31"/>
    </row>
    <row r="11" ht="16.05" customHeight="1" spans="1:3">
      <c r="A11" s="31"/>
      <c r="B11" s="31"/>
      <c r="C11" s="31"/>
    </row>
    <row r="12" ht="16.05" customHeight="1" spans="1:3">
      <c r="A12" s="34" t="s">
        <v>0</v>
      </c>
      <c r="B12" s="34"/>
      <c r="C12" s="34"/>
    </row>
    <row r="13" ht="16.05" customHeight="1" spans="1:3">
      <c r="A13" s="31"/>
      <c r="B13" s="31"/>
      <c r="C13" s="31"/>
    </row>
    <row r="14" ht="16.05" customHeight="1" spans="1:3">
      <c r="A14" s="31"/>
      <c r="B14" s="31"/>
      <c r="C14" s="31"/>
    </row>
    <row r="15" ht="16.05" customHeight="1" spans="1:3">
      <c r="A15" s="31"/>
      <c r="B15" s="31"/>
      <c r="C15" s="31"/>
    </row>
    <row r="16" ht="19.95" customHeight="1" spans="1:3">
      <c r="A16" s="64" t="s">
        <v>1</v>
      </c>
      <c r="B16" s="64"/>
      <c r="C16" s="64"/>
    </row>
    <row r="17" ht="16.05" customHeight="1" spans="1:3">
      <c r="A17" s="65" t="s">
        <v>2</v>
      </c>
      <c r="B17" s="65"/>
      <c r="C17" s="65"/>
    </row>
    <row r="18" ht="16.0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6.05" customHeight="1" spans="1:3">
      <c r="A20" s="65" t="s">
        <v>4</v>
      </c>
      <c r="B20" s="65"/>
      <c r="C20" s="65"/>
    </row>
    <row r="21" ht="16.05" customHeight="1" spans="1:3">
      <c r="A21" s="31"/>
      <c r="B21" s="31"/>
      <c r="C21" s="31"/>
    </row>
    <row r="22" ht="16.05" customHeight="1" spans="1:3">
      <c r="A22" s="31"/>
      <c r="B22" s="31"/>
      <c r="C22" s="31"/>
    </row>
    <row r="23" ht="51" customHeight="1" spans="1:9">
      <c r="A23" s="66" t="s">
        <v>5</v>
      </c>
      <c r="B23" s="66" t="s">
        <v>6</v>
      </c>
      <c r="C23" s="66" t="s">
        <v>7</v>
      </c>
      <c r="D23" s="67"/>
      <c r="E23" s="67"/>
      <c r="F23" s="67"/>
      <c r="G23" s="68"/>
      <c r="H23" s="68"/>
      <c r="I23" s="68"/>
    </row>
    <row r="24" ht="16.05" customHeight="1" spans="1:9">
      <c r="A24" s="66">
        <v>1</v>
      </c>
      <c r="B24" s="66">
        <v>2</v>
      </c>
      <c r="C24" s="66">
        <v>3</v>
      </c>
      <c r="D24" s="67"/>
      <c r="E24" s="67"/>
      <c r="F24" s="67"/>
      <c r="G24" s="68"/>
      <c r="H24" s="68"/>
      <c r="I24" s="68"/>
    </row>
    <row r="25" ht="16.95" customHeight="1" spans="1:9">
      <c r="A25" s="69" t="s">
        <v>8</v>
      </c>
      <c r="B25" s="70"/>
      <c r="C25" s="71"/>
      <c r="D25" s="67"/>
      <c r="E25" s="67"/>
      <c r="F25" s="67"/>
      <c r="G25" s="68"/>
      <c r="H25" s="68"/>
      <c r="I25" s="68"/>
    </row>
    <row r="26" ht="16.95" customHeight="1" spans="1:9">
      <c r="A26" s="66">
        <v>1</v>
      </c>
      <c r="B26" s="72" t="s">
        <v>9</v>
      </c>
      <c r="C26" s="73"/>
      <c r="D26" s="67"/>
      <c r="E26" s="67"/>
      <c r="F26" s="67"/>
      <c r="G26" s="68"/>
      <c r="H26" s="68" t="s">
        <v>10</v>
      </c>
      <c r="I26" s="68"/>
    </row>
    <row r="27" ht="16.95" customHeight="1" spans="1:9">
      <c r="A27" s="74" t="s">
        <v>11</v>
      </c>
      <c r="B27" s="72" t="s">
        <v>12</v>
      </c>
      <c r="C27" s="75">
        <v>0</v>
      </c>
      <c r="D27" s="76"/>
      <c r="E27" s="76"/>
      <c r="F27" s="76"/>
      <c r="G27" s="77" t="s">
        <v>13</v>
      </c>
      <c r="H27" s="77" t="s">
        <v>14</v>
      </c>
      <c r="I27" s="77" t="s">
        <v>15</v>
      </c>
    </row>
    <row r="28" ht="16.95" customHeight="1" spans="1:9">
      <c r="A28" s="74" t="s">
        <v>16</v>
      </c>
      <c r="B28" s="72" t="s">
        <v>17</v>
      </c>
      <c r="C28" s="75">
        <v>0</v>
      </c>
      <c r="D28" s="76"/>
      <c r="E28" s="76"/>
      <c r="F28" s="76"/>
      <c r="G28" s="78">
        <v>2019</v>
      </c>
      <c r="H28" s="79">
        <v>106.826398641827</v>
      </c>
      <c r="I28" s="106"/>
    </row>
    <row r="29" ht="16.95" customHeight="1" spans="1:9">
      <c r="A29" s="74" t="s">
        <v>18</v>
      </c>
      <c r="B29" s="72" t="s">
        <v>19</v>
      </c>
      <c r="C29" s="80">
        <f>ССР!G67*1.2</f>
        <v>650.86280249328</v>
      </c>
      <c r="D29" s="76"/>
      <c r="E29" s="76"/>
      <c r="F29" s="76"/>
      <c r="G29" s="78">
        <v>2020</v>
      </c>
      <c r="H29" s="79">
        <v>105.561885224957</v>
      </c>
      <c r="I29" s="106"/>
    </row>
    <row r="30" ht="16.95" customHeight="1" spans="1:9">
      <c r="A30" s="66">
        <v>2</v>
      </c>
      <c r="B30" s="72" t="s">
        <v>20</v>
      </c>
      <c r="C30" s="80">
        <f>C27+C28+C29</f>
        <v>650.86280249328</v>
      </c>
      <c r="D30" s="81"/>
      <c r="E30" s="82"/>
      <c r="F30" s="83"/>
      <c r="G30" s="78">
        <v>2021</v>
      </c>
      <c r="H30" s="79">
        <v>104.9354</v>
      </c>
      <c r="I30" s="106"/>
    </row>
    <row r="31" ht="16.95" customHeight="1" spans="1:9">
      <c r="A31" s="74" t="s">
        <v>21</v>
      </c>
      <c r="B31" s="72" t="s">
        <v>22</v>
      </c>
      <c r="C31" s="80">
        <f>C30-ROUND(C30/1.2,5)</f>
        <v>108.47713249328</v>
      </c>
      <c r="D31" s="76"/>
      <c r="E31" s="82"/>
      <c r="F31" s="76"/>
      <c r="G31" s="78">
        <v>2022</v>
      </c>
      <c r="H31" s="79">
        <v>114.631427330594</v>
      </c>
      <c r="I31" s="107"/>
    </row>
    <row r="32" ht="15.75" spans="1:9">
      <c r="A32" s="66">
        <v>3</v>
      </c>
      <c r="B32" s="72" t="s">
        <v>23</v>
      </c>
      <c r="C32" s="84">
        <f>C30*I37</f>
        <v>720.202131741445</v>
      </c>
      <c r="D32" s="76"/>
      <c r="E32" s="85"/>
      <c r="F32" s="86"/>
      <c r="G32" s="87">
        <v>2023</v>
      </c>
      <c r="H32" s="79">
        <v>109.096466260827</v>
      </c>
      <c r="I32" s="107"/>
    </row>
    <row r="33" s="62" customFormat="1" ht="15.75" spans="1:9">
      <c r="A33" s="66"/>
      <c r="B33" s="72" t="s">
        <v>24</v>
      </c>
      <c r="C33" s="80">
        <v>0.83</v>
      </c>
      <c r="D33" s="88"/>
      <c r="E33" s="89"/>
      <c r="F33" s="86"/>
      <c r="G33" s="87"/>
      <c r="H33" s="90"/>
      <c r="I33" s="107"/>
    </row>
    <row r="34" s="62" customFormat="1" ht="15.75" spans="1:9">
      <c r="A34" s="66"/>
      <c r="B34" s="72" t="s">
        <v>25</v>
      </c>
      <c r="C34" s="91">
        <f>ROUND(C32*C33,5)</f>
        <v>597.76777</v>
      </c>
      <c r="D34" s="88"/>
      <c r="E34" s="89"/>
      <c r="F34" s="86"/>
      <c r="G34" s="87"/>
      <c r="H34" s="90"/>
      <c r="I34" s="107"/>
    </row>
    <row r="35" ht="15.75" spans="1:9">
      <c r="A35" s="69" t="s">
        <v>26</v>
      </c>
      <c r="B35" s="70"/>
      <c r="C35" s="71"/>
      <c r="D35" s="67"/>
      <c r="E35" s="92"/>
      <c r="F35" s="93"/>
      <c r="G35" s="78">
        <v>2024</v>
      </c>
      <c r="H35" s="79">
        <v>109.113503262205</v>
      </c>
      <c r="I35" s="107"/>
    </row>
    <row r="36" ht="15.75" spans="1:9">
      <c r="A36" s="66">
        <v>1</v>
      </c>
      <c r="B36" s="72" t="s">
        <v>9</v>
      </c>
      <c r="C36" s="73"/>
      <c r="D36" s="67"/>
      <c r="E36" s="94"/>
      <c r="F36" s="95"/>
      <c r="G36" s="78">
        <v>2025</v>
      </c>
      <c r="H36" s="79">
        <v>107.816317063964</v>
      </c>
      <c r="I36" s="108">
        <f>(H36+100)/200</f>
        <v>1.03908158531982</v>
      </c>
    </row>
    <row r="37" ht="15.75" spans="1:9">
      <c r="A37" s="74" t="s">
        <v>11</v>
      </c>
      <c r="B37" s="72" t="s">
        <v>12</v>
      </c>
      <c r="C37" s="96">
        <f>ССР!D76+ССР!E76</f>
        <v>9686.42058569489</v>
      </c>
      <c r="D37" s="76"/>
      <c r="E37" s="94"/>
      <c r="F37" s="76"/>
      <c r="G37" s="78">
        <v>2026</v>
      </c>
      <c r="H37" s="79">
        <v>105.262896868962</v>
      </c>
      <c r="I37" s="108">
        <f>(H37+100)/200*H36/100</f>
        <v>1.10653447851459</v>
      </c>
    </row>
    <row r="38" ht="15.75" spans="1:9">
      <c r="A38" s="74" t="s">
        <v>16</v>
      </c>
      <c r="B38" s="72" t="s">
        <v>17</v>
      </c>
      <c r="C38" s="96">
        <v>0</v>
      </c>
      <c r="D38" s="76"/>
      <c r="E38" s="94"/>
      <c r="F38" s="76"/>
      <c r="G38" s="78">
        <v>2027</v>
      </c>
      <c r="H38" s="79">
        <v>104.420897989339</v>
      </c>
      <c r="I38" s="108">
        <f>(H38+100)/200*H37/100*H36/100</f>
        <v>1.15999229993523</v>
      </c>
    </row>
    <row r="39" ht="15.75" spans="1:9">
      <c r="A39" s="74" t="s">
        <v>18</v>
      </c>
      <c r="B39" s="72" t="s">
        <v>19</v>
      </c>
      <c r="C39" s="96">
        <f>ССР!G76-'Сводка затрат'!C29</f>
        <v>225.264414000387</v>
      </c>
      <c r="D39" s="76"/>
      <c r="E39" s="94"/>
      <c r="F39" s="76"/>
      <c r="G39" s="78">
        <v>2028</v>
      </c>
      <c r="H39" s="79">
        <v>104.420897989339</v>
      </c>
      <c r="I39" s="108">
        <f>(H39+100)/200*H38/100*H37/100*H36/100</f>
        <v>1.21127437619956</v>
      </c>
    </row>
    <row r="40" ht="15.75" spans="1:9">
      <c r="A40" s="66">
        <v>2</v>
      </c>
      <c r="B40" s="72" t="s">
        <v>20</v>
      </c>
      <c r="C40" s="96">
        <f>C37+C38+C39</f>
        <v>9911.68499969528</v>
      </c>
      <c r="D40" s="81"/>
      <c r="E40" s="85"/>
      <c r="F40" s="86"/>
      <c r="G40" s="78">
        <v>2029</v>
      </c>
      <c r="H40" s="79">
        <v>104.420897989339</v>
      </c>
      <c r="I40" s="108">
        <f>(H40+100)/200*H39/100*H38/100*H37/100*H36/100</f>
        <v>1.26482358074235</v>
      </c>
    </row>
    <row r="41" ht="15.75" spans="1:9">
      <c r="A41" s="74" t="s">
        <v>21</v>
      </c>
      <c r="B41" s="72" t="s">
        <v>22</v>
      </c>
      <c r="C41" s="80">
        <f>C40-ROUND(C40/1.2,5)</f>
        <v>1651.94749969528</v>
      </c>
      <c r="D41" s="76"/>
      <c r="E41" s="94"/>
      <c r="F41" s="76"/>
      <c r="G41" s="67"/>
      <c r="H41" s="67"/>
      <c r="I41" s="67"/>
    </row>
    <row r="42" ht="15.75" spans="1:9">
      <c r="A42" s="66">
        <v>3</v>
      </c>
      <c r="B42" s="72" t="s">
        <v>23</v>
      </c>
      <c r="C42" s="97">
        <f>C40*I38</f>
        <v>11497.47827903</v>
      </c>
      <c r="D42" s="76"/>
      <c r="E42" s="85"/>
      <c r="F42" s="86"/>
      <c r="G42" s="67"/>
      <c r="H42" s="67"/>
      <c r="I42" s="67"/>
    </row>
    <row r="43" s="62" customFormat="1" ht="15.75" spans="1:9">
      <c r="A43" s="66"/>
      <c r="B43" s="72" t="s">
        <v>24</v>
      </c>
      <c r="C43" s="80">
        <f>C33</f>
        <v>0.83</v>
      </c>
      <c r="D43" s="88"/>
      <c r="E43" s="89"/>
      <c r="F43" s="86"/>
      <c r="G43" s="98"/>
      <c r="H43" s="98"/>
      <c r="I43" s="98"/>
    </row>
    <row r="44" s="62" customFormat="1" ht="15.75" spans="1:9">
      <c r="A44" s="66"/>
      <c r="B44" s="72" t="s">
        <v>25</v>
      </c>
      <c r="C44" s="99">
        <f>ROUND(C42*C43,5)</f>
        <v>9542.90697</v>
      </c>
      <c r="D44" s="88"/>
      <c r="E44" s="89"/>
      <c r="F44" s="86"/>
      <c r="G44" s="98"/>
      <c r="H44" s="98"/>
      <c r="I44" s="98"/>
    </row>
    <row r="45" s="62" customFormat="1" ht="15.75" spans="1:9">
      <c r="A45" s="66"/>
      <c r="B45" s="72"/>
      <c r="C45" s="100"/>
      <c r="D45" s="88"/>
      <c r="E45" s="101"/>
      <c r="F45" s="88"/>
      <c r="G45" s="98"/>
      <c r="H45" s="98"/>
      <c r="I45" s="98"/>
    </row>
    <row r="46" s="62" customFormat="1" ht="15.75" spans="1:9">
      <c r="A46" s="66"/>
      <c r="B46" s="72" t="s">
        <v>27</v>
      </c>
      <c r="C46" s="102">
        <f>C34+C44</f>
        <v>10140.67474</v>
      </c>
      <c r="D46" s="88"/>
      <c r="E46" s="89"/>
      <c r="F46" s="86"/>
      <c r="G46" s="98"/>
      <c r="H46" s="98"/>
      <c r="I46" s="109"/>
    </row>
    <row r="47" ht="15.75" spans="1:9">
      <c r="A47" s="68"/>
      <c r="B47" s="68"/>
      <c r="C47" s="68"/>
      <c r="D47" s="103"/>
      <c r="E47" s="67"/>
      <c r="F47" s="95"/>
      <c r="G47" s="67"/>
      <c r="H47" s="67"/>
      <c r="I47" s="67"/>
    </row>
    <row r="48" ht="15.75" spans="1:9">
      <c r="A48" s="104" t="s">
        <v>28</v>
      </c>
      <c r="B48" s="68"/>
      <c r="C48" s="68"/>
      <c r="D48" s="67"/>
      <c r="E48" s="105"/>
      <c r="F48" s="67"/>
      <c r="G48" s="67"/>
      <c r="H48" s="67"/>
      <c r="I48" s="67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9" sqref="D9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123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83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112</v>
      </c>
      <c r="C13" s="44" t="s">
        <v>83</v>
      </c>
      <c r="D13" s="45">
        <v>0</v>
      </c>
      <c r="E13" s="45">
        <v>0</v>
      </c>
      <c r="F13" s="45">
        <v>0</v>
      </c>
      <c r="G13" s="45">
        <v>14.829066823057</v>
      </c>
      <c r="H13" s="45">
        <v>14.829066823057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14.829066823057</v>
      </c>
      <c r="H14" s="45">
        <v>14.829066823057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zoomScale="75" zoomScaleNormal="75" workbookViewId="0">
      <selection activeCell="A1" sqref="$A1:$XFD1048576"/>
    </sheetView>
  </sheetViews>
  <sheetFormatPr defaultColWidth="8.78095238095238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047619047619" style="10" customWidth="1"/>
    <col min="8" max="8" width="136.333333333333" style="9" customWidth="1"/>
    <col min="10" max="10" width="19.4380952380952" customWidth="1"/>
  </cols>
  <sheetData>
    <row r="1" customFormat="1" ht="76.05" customHeight="1" spans="1:8">
      <c r="A1" s="11" t="s">
        <v>124</v>
      </c>
      <c r="B1" s="11" t="s">
        <v>125</v>
      </c>
      <c r="C1" s="11" t="s">
        <v>126</v>
      </c>
      <c r="D1" s="11" t="s">
        <v>127</v>
      </c>
      <c r="E1" s="11" t="s">
        <v>128</v>
      </c>
      <c r="F1" s="11" t="s">
        <v>129</v>
      </c>
      <c r="G1" s="11" t="s">
        <v>130</v>
      </c>
      <c r="H1" s="11" t="s">
        <v>131</v>
      </c>
    </row>
    <row r="2" customFormat="1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customFormat="1" ht="25.5" spans="1:8">
      <c r="A3" s="12" t="s">
        <v>102</v>
      </c>
      <c r="B3" s="13"/>
      <c r="C3" s="14"/>
      <c r="D3" s="15">
        <v>2643.3317647059</v>
      </c>
      <c r="E3" s="16"/>
      <c r="F3" s="16"/>
      <c r="G3" s="16"/>
      <c r="H3" s="17"/>
    </row>
    <row r="4" customFormat="1" spans="1:8">
      <c r="A4" s="11" t="s">
        <v>132</v>
      </c>
      <c r="B4" s="18" t="s">
        <v>133</v>
      </c>
      <c r="C4" s="14"/>
      <c r="D4" s="15">
        <v>2480.5694117647</v>
      </c>
      <c r="E4" s="16"/>
      <c r="F4" s="16"/>
      <c r="G4" s="16"/>
      <c r="H4" s="17"/>
    </row>
    <row r="5" customFormat="1" spans="1:8">
      <c r="A5" s="11"/>
      <c r="B5" s="18" t="s">
        <v>134</v>
      </c>
      <c r="C5" s="11"/>
      <c r="D5" s="15">
        <v>162.76235294118</v>
      </c>
      <c r="E5" s="16"/>
      <c r="F5" s="16"/>
      <c r="G5" s="16"/>
      <c r="H5" s="19"/>
    </row>
    <row r="6" customFormat="1" spans="1:8">
      <c r="A6" s="19"/>
      <c r="B6" s="18" t="s">
        <v>135</v>
      </c>
      <c r="C6" s="11"/>
      <c r="D6" s="15">
        <v>0</v>
      </c>
      <c r="E6" s="16"/>
      <c r="F6" s="16"/>
      <c r="G6" s="16"/>
      <c r="H6" s="19"/>
    </row>
    <row r="7" customFormat="1" spans="1:8">
      <c r="A7" s="19"/>
      <c r="B7" s="18" t="s">
        <v>136</v>
      </c>
      <c r="C7" s="11"/>
      <c r="D7" s="15">
        <v>0</v>
      </c>
      <c r="E7" s="16"/>
      <c r="F7" s="16"/>
      <c r="G7" s="16"/>
      <c r="H7" s="19"/>
    </row>
    <row r="8" customFormat="1" spans="1:8">
      <c r="A8" s="20" t="s">
        <v>105</v>
      </c>
      <c r="B8" s="21"/>
      <c r="C8" s="11" t="s">
        <v>137</v>
      </c>
      <c r="D8" s="22">
        <v>2643.3317647059</v>
      </c>
      <c r="E8" s="16">
        <v>0.063</v>
      </c>
      <c r="F8" s="16" t="s">
        <v>138</v>
      </c>
      <c r="G8" s="22">
        <v>41957.647058824</v>
      </c>
      <c r="H8" s="19"/>
    </row>
    <row r="9" customFormat="1" spans="1:8">
      <c r="A9" s="23">
        <v>1</v>
      </c>
      <c r="B9" s="18" t="s">
        <v>133</v>
      </c>
      <c r="C9" s="11"/>
      <c r="D9" s="22">
        <v>2480.5694117647</v>
      </c>
      <c r="E9" s="16"/>
      <c r="F9" s="16"/>
      <c r="G9" s="16"/>
      <c r="H9" s="19" t="s">
        <v>139</v>
      </c>
    </row>
    <row r="10" customFormat="1" spans="1:8">
      <c r="A10" s="11"/>
      <c r="B10" s="18" t="s">
        <v>134</v>
      </c>
      <c r="C10" s="11"/>
      <c r="D10" s="22">
        <v>162.76235294118</v>
      </c>
      <c r="E10" s="16"/>
      <c r="F10" s="16"/>
      <c r="G10" s="16"/>
      <c r="H10" s="19"/>
    </row>
    <row r="11" customFormat="1" spans="1:8">
      <c r="A11" s="11"/>
      <c r="B11" s="18" t="s">
        <v>135</v>
      </c>
      <c r="C11" s="11"/>
      <c r="D11" s="22">
        <v>0</v>
      </c>
      <c r="E11" s="16"/>
      <c r="F11" s="16"/>
      <c r="G11" s="16"/>
      <c r="H11" s="19"/>
    </row>
    <row r="12" customFormat="1" spans="1:8">
      <c r="A12" s="11"/>
      <c r="B12" s="18" t="s">
        <v>136</v>
      </c>
      <c r="C12" s="11"/>
      <c r="D12" s="22">
        <v>0</v>
      </c>
      <c r="E12" s="16"/>
      <c r="F12" s="16"/>
      <c r="G12" s="16"/>
      <c r="H12" s="19"/>
    </row>
    <row r="13" customFormat="1" ht="25.5" spans="1:8">
      <c r="A13" s="24" t="s">
        <v>72</v>
      </c>
      <c r="B13" s="13"/>
      <c r="C13" s="11"/>
      <c r="D13" s="15">
        <v>18.403291125319</v>
      </c>
      <c r="E13" s="16"/>
      <c r="F13" s="16"/>
      <c r="G13" s="16"/>
      <c r="H13" s="19"/>
    </row>
    <row r="14" customFormat="1" spans="1:8">
      <c r="A14" s="11" t="s">
        <v>140</v>
      </c>
      <c r="B14" s="18" t="s">
        <v>133</v>
      </c>
      <c r="C14" s="11"/>
      <c r="D14" s="15">
        <v>0</v>
      </c>
      <c r="E14" s="16"/>
      <c r="F14" s="16"/>
      <c r="G14" s="16"/>
      <c r="H14" s="19"/>
    </row>
    <row r="15" customFormat="1" spans="1:8">
      <c r="A15" s="11"/>
      <c r="B15" s="18" t="s">
        <v>134</v>
      </c>
      <c r="C15" s="11"/>
      <c r="D15" s="15">
        <v>0</v>
      </c>
      <c r="E15" s="16"/>
      <c r="F15" s="16"/>
      <c r="G15" s="16"/>
      <c r="H15" s="19"/>
    </row>
    <row r="16" customFormat="1" spans="1:8">
      <c r="A16" s="11"/>
      <c r="B16" s="18" t="s">
        <v>135</v>
      </c>
      <c r="C16" s="11"/>
      <c r="D16" s="15">
        <v>0</v>
      </c>
      <c r="E16" s="16"/>
      <c r="F16" s="16"/>
      <c r="G16" s="16"/>
      <c r="H16" s="19"/>
    </row>
    <row r="17" customFormat="1" spans="1:8">
      <c r="A17" s="11"/>
      <c r="B17" s="18" t="s">
        <v>136</v>
      </c>
      <c r="C17" s="11"/>
      <c r="D17" s="15">
        <v>3.6780882352941</v>
      </c>
      <c r="E17" s="16"/>
      <c r="F17" s="16"/>
      <c r="G17" s="16"/>
      <c r="H17" s="19"/>
    </row>
    <row r="18" customFormat="1" spans="1:8">
      <c r="A18" s="20" t="s">
        <v>109</v>
      </c>
      <c r="B18" s="21"/>
      <c r="C18" s="11" t="s">
        <v>137</v>
      </c>
      <c r="D18" s="22">
        <v>3.6780882352941</v>
      </c>
      <c r="E18" s="16">
        <v>0.063</v>
      </c>
      <c r="F18" s="16" t="s">
        <v>138</v>
      </c>
      <c r="G18" s="22">
        <v>58.382352941176</v>
      </c>
      <c r="H18" s="19"/>
    </row>
    <row r="19" customFormat="1" spans="1:8">
      <c r="A19" s="23">
        <v>1</v>
      </c>
      <c r="B19" s="18" t="s">
        <v>133</v>
      </c>
      <c r="C19" s="11"/>
      <c r="D19" s="22">
        <v>0</v>
      </c>
      <c r="E19" s="16"/>
      <c r="F19" s="16"/>
      <c r="G19" s="16"/>
      <c r="H19" s="19" t="s">
        <v>139</v>
      </c>
    </row>
    <row r="20" customFormat="1" spans="1:8">
      <c r="A20" s="11"/>
      <c r="B20" s="18" t="s">
        <v>134</v>
      </c>
      <c r="C20" s="11"/>
      <c r="D20" s="22">
        <v>0</v>
      </c>
      <c r="E20" s="16"/>
      <c r="F20" s="16"/>
      <c r="G20" s="16"/>
      <c r="H20" s="19"/>
    </row>
    <row r="21" customFormat="1" spans="1:8">
      <c r="A21" s="11"/>
      <c r="B21" s="18" t="s">
        <v>135</v>
      </c>
      <c r="C21" s="11"/>
      <c r="D21" s="22">
        <v>0</v>
      </c>
      <c r="E21" s="16"/>
      <c r="F21" s="16"/>
      <c r="G21" s="16"/>
      <c r="H21" s="19"/>
    </row>
    <row r="22" customFormat="1" spans="1:8">
      <c r="A22" s="11"/>
      <c r="B22" s="18" t="s">
        <v>136</v>
      </c>
      <c r="C22" s="11"/>
      <c r="D22" s="22">
        <v>3.6780882352941</v>
      </c>
      <c r="E22" s="16"/>
      <c r="F22" s="16"/>
      <c r="G22" s="16"/>
      <c r="H22" s="19"/>
    </row>
    <row r="23" customFormat="1" spans="1:8">
      <c r="A23" s="11" t="s">
        <v>141</v>
      </c>
      <c r="B23" s="18" t="s">
        <v>133</v>
      </c>
      <c r="C23" s="11"/>
      <c r="D23" s="15">
        <v>0</v>
      </c>
      <c r="E23" s="16"/>
      <c r="F23" s="16"/>
      <c r="G23" s="16"/>
      <c r="H23" s="19"/>
    </row>
    <row r="24" customFormat="1" spans="1:8">
      <c r="A24" s="11"/>
      <c r="B24" s="18" t="s">
        <v>134</v>
      </c>
      <c r="C24" s="11"/>
      <c r="D24" s="15">
        <v>0</v>
      </c>
      <c r="E24" s="16"/>
      <c r="F24" s="16"/>
      <c r="G24" s="16"/>
      <c r="H24" s="19"/>
    </row>
    <row r="25" customFormat="1" spans="1:8">
      <c r="A25" s="11"/>
      <c r="B25" s="18" t="s">
        <v>135</v>
      </c>
      <c r="C25" s="11"/>
      <c r="D25" s="15">
        <v>0</v>
      </c>
      <c r="E25" s="16"/>
      <c r="F25" s="16"/>
      <c r="G25" s="16"/>
      <c r="H25" s="19"/>
    </row>
    <row r="26" customFormat="1" spans="1:8">
      <c r="A26" s="11"/>
      <c r="B26" s="18" t="s">
        <v>136</v>
      </c>
      <c r="C26" s="11"/>
      <c r="D26" s="15">
        <v>18.403291125319</v>
      </c>
      <c r="E26" s="16"/>
      <c r="F26" s="16"/>
      <c r="G26" s="16"/>
      <c r="H26" s="19"/>
    </row>
    <row r="27" customFormat="1" spans="1:8">
      <c r="A27" s="20" t="s">
        <v>117</v>
      </c>
      <c r="B27" s="21"/>
      <c r="C27" s="11" t="s">
        <v>142</v>
      </c>
      <c r="D27" s="22">
        <v>14.725202890025</v>
      </c>
      <c r="E27" s="16">
        <v>0.487</v>
      </c>
      <c r="F27" s="16" t="s">
        <v>138</v>
      </c>
      <c r="G27" s="22">
        <v>30.236556242352</v>
      </c>
      <c r="H27" s="19"/>
    </row>
    <row r="28" customFormat="1" spans="1:8">
      <c r="A28" s="23">
        <v>1</v>
      </c>
      <c r="B28" s="18" t="s">
        <v>133</v>
      </c>
      <c r="C28" s="11"/>
      <c r="D28" s="22">
        <v>0</v>
      </c>
      <c r="E28" s="16"/>
      <c r="F28" s="16"/>
      <c r="G28" s="16"/>
      <c r="H28" s="19" t="s">
        <v>45</v>
      </c>
    </row>
    <row r="29" customFormat="1" spans="1:8">
      <c r="A29" s="11"/>
      <c r="B29" s="18" t="s">
        <v>134</v>
      </c>
      <c r="C29" s="11"/>
      <c r="D29" s="22">
        <v>0</v>
      </c>
      <c r="E29" s="16"/>
      <c r="F29" s="16"/>
      <c r="G29" s="16"/>
      <c r="H29" s="19"/>
    </row>
    <row r="30" customFormat="1" spans="1:8">
      <c r="A30" s="11"/>
      <c r="B30" s="18" t="s">
        <v>135</v>
      </c>
      <c r="C30" s="11"/>
      <c r="D30" s="22">
        <v>0</v>
      </c>
      <c r="E30" s="16"/>
      <c r="F30" s="16"/>
      <c r="G30" s="16"/>
      <c r="H30" s="19"/>
    </row>
    <row r="31" customFormat="1" spans="1:8">
      <c r="A31" s="11"/>
      <c r="B31" s="18" t="s">
        <v>136</v>
      </c>
      <c r="C31" s="11"/>
      <c r="D31" s="22">
        <v>14.725202890025</v>
      </c>
      <c r="E31" s="16"/>
      <c r="F31" s="16"/>
      <c r="G31" s="16"/>
      <c r="H31" s="19"/>
    </row>
    <row r="32" customFormat="1" ht="25.5" spans="1:8">
      <c r="A32" s="24" t="s">
        <v>111</v>
      </c>
      <c r="B32" s="13"/>
      <c r="C32" s="11"/>
      <c r="D32" s="15">
        <v>248.41903742927</v>
      </c>
      <c r="E32" s="16"/>
      <c r="F32" s="16"/>
      <c r="G32" s="16"/>
      <c r="H32" s="19"/>
    </row>
    <row r="33" customFormat="1" spans="1:8">
      <c r="A33" s="11" t="s">
        <v>143</v>
      </c>
      <c r="B33" s="18" t="s">
        <v>133</v>
      </c>
      <c r="C33" s="11"/>
      <c r="D33" s="15">
        <v>0</v>
      </c>
      <c r="E33" s="16"/>
      <c r="F33" s="16"/>
      <c r="G33" s="16"/>
      <c r="H33" s="19"/>
    </row>
    <row r="34" customFormat="1" spans="1:8">
      <c r="A34" s="11"/>
      <c r="B34" s="18" t="s">
        <v>134</v>
      </c>
      <c r="C34" s="11"/>
      <c r="D34" s="15">
        <v>0</v>
      </c>
      <c r="E34" s="16"/>
      <c r="F34" s="16"/>
      <c r="G34" s="16"/>
      <c r="H34" s="19"/>
    </row>
    <row r="35" customFormat="1" spans="1:8">
      <c r="A35" s="11"/>
      <c r="B35" s="18" t="s">
        <v>135</v>
      </c>
      <c r="C35" s="11"/>
      <c r="D35" s="15">
        <v>0</v>
      </c>
      <c r="E35" s="16"/>
      <c r="F35" s="16"/>
      <c r="G35" s="16"/>
      <c r="H35" s="19"/>
    </row>
    <row r="36" customFormat="1" spans="1:8">
      <c r="A36" s="11"/>
      <c r="B36" s="18" t="s">
        <v>136</v>
      </c>
      <c r="C36" s="11"/>
      <c r="D36" s="15">
        <v>248.41903742927</v>
      </c>
      <c r="E36" s="16"/>
      <c r="F36" s="16"/>
      <c r="G36" s="16"/>
      <c r="H36" s="19"/>
    </row>
    <row r="37" customFormat="1" spans="1:8">
      <c r="A37" s="20" t="s">
        <v>111</v>
      </c>
      <c r="B37" s="21"/>
      <c r="C37" s="11" t="s">
        <v>137</v>
      </c>
      <c r="D37" s="22">
        <v>248.41903742927</v>
      </c>
      <c r="E37" s="16">
        <v>0.063</v>
      </c>
      <c r="F37" s="16" t="s">
        <v>138</v>
      </c>
      <c r="G37" s="22">
        <v>3943.1593242741</v>
      </c>
      <c r="H37" s="19"/>
    </row>
    <row r="38" customFormat="1" spans="1:8">
      <c r="A38" s="23">
        <v>1</v>
      </c>
      <c r="B38" s="18" t="s">
        <v>133</v>
      </c>
      <c r="C38" s="11"/>
      <c r="D38" s="22">
        <v>0</v>
      </c>
      <c r="E38" s="16"/>
      <c r="F38" s="16"/>
      <c r="G38" s="16"/>
      <c r="H38" s="19" t="s">
        <v>139</v>
      </c>
    </row>
    <row r="39" customFormat="1" spans="1:8">
      <c r="A39" s="11"/>
      <c r="B39" s="18" t="s">
        <v>134</v>
      </c>
      <c r="C39" s="11"/>
      <c r="D39" s="22">
        <v>0</v>
      </c>
      <c r="E39" s="16"/>
      <c r="F39" s="16"/>
      <c r="G39" s="16"/>
      <c r="H39" s="19"/>
    </row>
    <row r="40" customFormat="1" spans="1:8">
      <c r="A40" s="11"/>
      <c r="B40" s="18" t="s">
        <v>135</v>
      </c>
      <c r="C40" s="11"/>
      <c r="D40" s="22">
        <v>0</v>
      </c>
      <c r="E40" s="16"/>
      <c r="F40" s="16"/>
      <c r="G40" s="16"/>
      <c r="H40" s="19"/>
    </row>
    <row r="41" customFormat="1" spans="1:8">
      <c r="A41" s="11"/>
      <c r="B41" s="18" t="s">
        <v>136</v>
      </c>
      <c r="C41" s="11"/>
      <c r="D41" s="22">
        <v>248.41903742927</v>
      </c>
      <c r="E41" s="16"/>
      <c r="F41" s="16"/>
      <c r="G41" s="16"/>
      <c r="H41" s="19"/>
    </row>
    <row r="42" customFormat="1" ht="25.5" spans="1:8">
      <c r="A42" s="24" t="s">
        <v>45</v>
      </c>
      <c r="B42" s="13"/>
      <c r="C42" s="11"/>
      <c r="D42" s="15">
        <v>4842.7315190703</v>
      </c>
      <c r="E42" s="16"/>
      <c r="F42" s="16"/>
      <c r="G42" s="16"/>
      <c r="H42" s="19"/>
    </row>
    <row r="43" customFormat="1" spans="1:8">
      <c r="A43" s="11" t="s">
        <v>144</v>
      </c>
      <c r="B43" s="18" t="s">
        <v>133</v>
      </c>
      <c r="C43" s="11"/>
      <c r="D43" s="15">
        <v>4533.96242097</v>
      </c>
      <c r="E43" s="16"/>
      <c r="F43" s="16"/>
      <c r="G43" s="16"/>
      <c r="H43" s="19"/>
    </row>
    <row r="44" customFormat="1" spans="1:8">
      <c r="A44" s="11"/>
      <c r="B44" s="18" t="s">
        <v>134</v>
      </c>
      <c r="C44" s="11"/>
      <c r="D44" s="15">
        <v>308.76909810022</v>
      </c>
      <c r="E44" s="16"/>
      <c r="F44" s="16"/>
      <c r="G44" s="16"/>
      <c r="H44" s="19"/>
    </row>
    <row r="45" customFormat="1" spans="1:8">
      <c r="A45" s="11"/>
      <c r="B45" s="18" t="s">
        <v>135</v>
      </c>
      <c r="C45" s="11"/>
      <c r="D45" s="15">
        <v>0</v>
      </c>
      <c r="E45" s="16"/>
      <c r="F45" s="16"/>
      <c r="G45" s="16"/>
      <c r="H45" s="19"/>
    </row>
    <row r="46" customFormat="1" spans="1:8">
      <c r="A46" s="11"/>
      <c r="B46" s="18" t="s">
        <v>136</v>
      </c>
      <c r="C46" s="11"/>
      <c r="D46" s="15">
        <v>0</v>
      </c>
      <c r="E46" s="16"/>
      <c r="F46" s="16"/>
      <c r="G46" s="16"/>
      <c r="H46" s="19"/>
    </row>
    <row r="47" customFormat="1" spans="1:8">
      <c r="A47" s="20" t="s">
        <v>115</v>
      </c>
      <c r="B47" s="21"/>
      <c r="C47" s="11" t="s">
        <v>142</v>
      </c>
      <c r="D47" s="22">
        <v>4842.7315190703</v>
      </c>
      <c r="E47" s="16">
        <v>0.487</v>
      </c>
      <c r="F47" s="16" t="s">
        <v>138</v>
      </c>
      <c r="G47" s="22">
        <v>9944.007226017</v>
      </c>
      <c r="H47" s="19"/>
    </row>
    <row r="48" customFormat="1" spans="1:8">
      <c r="A48" s="23">
        <v>1</v>
      </c>
      <c r="B48" s="18" t="s">
        <v>133</v>
      </c>
      <c r="C48" s="11"/>
      <c r="D48" s="22">
        <v>4533.96242097</v>
      </c>
      <c r="E48" s="16"/>
      <c r="F48" s="16"/>
      <c r="G48" s="16"/>
      <c r="H48" s="19" t="s">
        <v>45</v>
      </c>
    </row>
    <row r="49" customFormat="1" spans="1:8">
      <c r="A49" s="11"/>
      <c r="B49" s="18" t="s">
        <v>134</v>
      </c>
      <c r="C49" s="11"/>
      <c r="D49" s="22">
        <v>308.76909810022</v>
      </c>
      <c r="E49" s="16"/>
      <c r="F49" s="16"/>
      <c r="G49" s="16"/>
      <c r="H49" s="19"/>
    </row>
    <row r="50" customFormat="1" spans="1:8">
      <c r="A50" s="11"/>
      <c r="B50" s="18" t="s">
        <v>135</v>
      </c>
      <c r="C50" s="11"/>
      <c r="D50" s="22">
        <v>0</v>
      </c>
      <c r="E50" s="16"/>
      <c r="F50" s="16"/>
      <c r="G50" s="16"/>
      <c r="H50" s="19"/>
    </row>
    <row r="51" customFormat="1" spans="1:8">
      <c r="A51" s="11"/>
      <c r="B51" s="18" t="s">
        <v>136</v>
      </c>
      <c r="C51" s="11"/>
      <c r="D51" s="22">
        <v>0</v>
      </c>
      <c r="E51" s="16"/>
      <c r="F51" s="16"/>
      <c r="G51" s="16"/>
      <c r="H51" s="19"/>
    </row>
    <row r="52" customFormat="1" ht="25.5" spans="1:8">
      <c r="A52" s="24" t="s">
        <v>83</v>
      </c>
      <c r="B52" s="13"/>
      <c r="C52" s="11"/>
      <c r="D52" s="15">
        <v>293.96663131513</v>
      </c>
      <c r="E52" s="16"/>
      <c r="F52" s="16"/>
      <c r="G52" s="16"/>
      <c r="H52" s="19"/>
    </row>
    <row r="53" customFormat="1" spans="1:8">
      <c r="A53" s="11" t="s">
        <v>145</v>
      </c>
      <c r="B53" s="18" t="s">
        <v>133</v>
      </c>
      <c r="C53" s="11"/>
      <c r="D53" s="15">
        <v>0</v>
      </c>
      <c r="E53" s="16"/>
      <c r="F53" s="16"/>
      <c r="G53" s="16"/>
      <c r="H53" s="19"/>
    </row>
    <row r="54" customFormat="1" spans="1:8">
      <c r="A54" s="11"/>
      <c r="B54" s="18" t="s">
        <v>134</v>
      </c>
      <c r="C54" s="11"/>
      <c r="D54" s="15">
        <v>0</v>
      </c>
      <c r="E54" s="16"/>
      <c r="F54" s="16"/>
      <c r="G54" s="16"/>
      <c r="H54" s="19"/>
    </row>
    <row r="55" customFormat="1" spans="1:8">
      <c r="A55" s="11"/>
      <c r="B55" s="18" t="s">
        <v>135</v>
      </c>
      <c r="C55" s="11"/>
      <c r="D55" s="15">
        <v>0</v>
      </c>
      <c r="E55" s="16"/>
      <c r="F55" s="16"/>
      <c r="G55" s="16"/>
      <c r="H55" s="19"/>
    </row>
    <row r="56" customFormat="1" spans="1:8">
      <c r="A56" s="11"/>
      <c r="B56" s="18" t="s">
        <v>136</v>
      </c>
      <c r="C56" s="11"/>
      <c r="D56" s="15">
        <v>279.13756449207</v>
      </c>
      <c r="E56" s="16"/>
      <c r="F56" s="16"/>
      <c r="G56" s="16"/>
      <c r="H56" s="19"/>
    </row>
    <row r="57" customFormat="1" spans="1:8">
      <c r="A57" s="20" t="s">
        <v>83</v>
      </c>
      <c r="B57" s="21"/>
      <c r="C57" s="11" t="s">
        <v>142</v>
      </c>
      <c r="D57" s="22">
        <v>279.13756449207</v>
      </c>
      <c r="E57" s="16">
        <v>0.487</v>
      </c>
      <c r="F57" s="16" t="s">
        <v>138</v>
      </c>
      <c r="G57" s="22">
        <v>573.17775049706</v>
      </c>
      <c r="H57" s="19"/>
    </row>
    <row r="58" customFormat="1" spans="1:8">
      <c r="A58" s="23">
        <v>1</v>
      </c>
      <c r="B58" s="18" t="s">
        <v>133</v>
      </c>
      <c r="C58" s="11"/>
      <c r="D58" s="22">
        <v>0</v>
      </c>
      <c r="E58" s="16"/>
      <c r="F58" s="16"/>
      <c r="G58" s="16"/>
      <c r="H58" s="19" t="s">
        <v>45</v>
      </c>
    </row>
    <row r="59" customFormat="1" spans="1:8">
      <c r="A59" s="11"/>
      <c r="B59" s="18" t="s">
        <v>134</v>
      </c>
      <c r="C59" s="11"/>
      <c r="D59" s="22">
        <v>0</v>
      </c>
      <c r="E59" s="16"/>
      <c r="F59" s="16"/>
      <c r="G59" s="16"/>
      <c r="H59" s="19"/>
    </row>
    <row r="60" customFormat="1" spans="1:8">
      <c r="A60" s="11"/>
      <c r="B60" s="18" t="s">
        <v>135</v>
      </c>
      <c r="C60" s="11"/>
      <c r="D60" s="22">
        <v>0</v>
      </c>
      <c r="E60" s="16"/>
      <c r="F60" s="16"/>
      <c r="G60" s="16"/>
      <c r="H60" s="19"/>
    </row>
    <row r="61" customFormat="1" spans="1:8">
      <c r="A61" s="11"/>
      <c r="B61" s="18" t="s">
        <v>136</v>
      </c>
      <c r="C61" s="11"/>
      <c r="D61" s="22">
        <v>279.13756449207</v>
      </c>
      <c r="E61" s="16"/>
      <c r="F61" s="16"/>
      <c r="G61" s="16"/>
      <c r="H61" s="19"/>
    </row>
    <row r="62" customFormat="1" spans="1:8">
      <c r="A62" s="11" t="s">
        <v>146</v>
      </c>
      <c r="B62" s="18" t="s">
        <v>133</v>
      </c>
      <c r="C62" s="11"/>
      <c r="D62" s="15">
        <v>0</v>
      </c>
      <c r="E62" s="16"/>
      <c r="F62" s="16"/>
      <c r="G62" s="16"/>
      <c r="H62" s="19"/>
    </row>
    <row r="63" customFormat="1" spans="1:8">
      <c r="A63" s="11"/>
      <c r="B63" s="18" t="s">
        <v>134</v>
      </c>
      <c r="C63" s="11"/>
      <c r="D63" s="15">
        <v>0</v>
      </c>
      <c r="E63" s="16"/>
      <c r="F63" s="16"/>
      <c r="G63" s="16"/>
      <c r="H63" s="19"/>
    </row>
    <row r="64" customFormat="1" spans="1:8">
      <c r="A64" s="11"/>
      <c r="B64" s="18" t="s">
        <v>135</v>
      </c>
      <c r="C64" s="11"/>
      <c r="D64" s="15">
        <v>0</v>
      </c>
      <c r="E64" s="16"/>
      <c r="F64" s="16"/>
      <c r="G64" s="16"/>
      <c r="H64" s="19"/>
    </row>
    <row r="65" customFormat="1" spans="1:8">
      <c r="A65" s="11"/>
      <c r="B65" s="18" t="s">
        <v>136</v>
      </c>
      <c r="C65" s="11"/>
      <c r="D65" s="15">
        <v>293.96663131513</v>
      </c>
      <c r="E65" s="16"/>
      <c r="F65" s="16"/>
      <c r="G65" s="16"/>
      <c r="H65" s="19"/>
    </row>
    <row r="66" customFormat="1" spans="1:8">
      <c r="A66" s="20" t="s">
        <v>83</v>
      </c>
      <c r="B66" s="21"/>
      <c r="C66" s="11" t="s">
        <v>147</v>
      </c>
      <c r="D66" s="22">
        <v>14.829066823057</v>
      </c>
      <c r="E66" s="16">
        <v>0.00015</v>
      </c>
      <c r="F66" s="16" t="s">
        <v>148</v>
      </c>
      <c r="G66" s="22">
        <v>98860.445487045</v>
      </c>
      <c r="H66" s="19"/>
    </row>
    <row r="67" customFormat="1" spans="1:8">
      <c r="A67" s="23">
        <v>1</v>
      </c>
      <c r="B67" s="18" t="s">
        <v>133</v>
      </c>
      <c r="C67" s="11"/>
      <c r="D67" s="22">
        <v>0</v>
      </c>
      <c r="E67" s="16"/>
      <c r="F67" s="16"/>
      <c r="G67" s="16"/>
      <c r="H67" s="19" t="s">
        <v>149</v>
      </c>
    </row>
    <row r="68" customFormat="1" spans="1:8">
      <c r="A68" s="11"/>
      <c r="B68" s="18" t="s">
        <v>134</v>
      </c>
      <c r="C68" s="11"/>
      <c r="D68" s="22">
        <v>0</v>
      </c>
      <c r="E68" s="16"/>
      <c r="F68" s="16"/>
      <c r="G68" s="16"/>
      <c r="H68" s="19"/>
    </row>
    <row r="69" customFormat="1" spans="1:8">
      <c r="A69" s="11"/>
      <c r="B69" s="18" t="s">
        <v>135</v>
      </c>
      <c r="C69" s="11"/>
      <c r="D69" s="22">
        <v>0</v>
      </c>
      <c r="E69" s="16"/>
      <c r="F69" s="16"/>
      <c r="G69" s="16"/>
      <c r="H69" s="19"/>
    </row>
    <row r="70" customFormat="1" spans="1:8">
      <c r="A70" s="11"/>
      <c r="B70" s="18" t="s">
        <v>136</v>
      </c>
      <c r="C70" s="11"/>
      <c r="D70" s="22">
        <v>14.829066823057</v>
      </c>
      <c r="E70" s="16"/>
      <c r="F70" s="16"/>
      <c r="G70" s="16"/>
      <c r="H70" s="19"/>
    </row>
    <row r="71" customFormat="1" ht="25.5" spans="1:8">
      <c r="A71" s="24" t="s">
        <v>120</v>
      </c>
      <c r="B71" s="13"/>
      <c r="C71" s="11"/>
      <c r="D71" s="15">
        <v>0</v>
      </c>
      <c r="E71" s="16"/>
      <c r="F71" s="16"/>
      <c r="G71" s="16"/>
      <c r="H71" s="19"/>
    </row>
    <row r="72" customFormat="1" spans="1:8">
      <c r="A72" s="11" t="s">
        <v>150</v>
      </c>
      <c r="B72" s="18" t="s">
        <v>133</v>
      </c>
      <c r="C72" s="11"/>
      <c r="D72" s="15">
        <v>0</v>
      </c>
      <c r="E72" s="16"/>
      <c r="F72" s="16"/>
      <c r="G72" s="16"/>
      <c r="H72" s="19"/>
    </row>
    <row r="73" customFormat="1" spans="1:8">
      <c r="A73" s="11"/>
      <c r="B73" s="18" t="s">
        <v>134</v>
      </c>
      <c r="C73" s="11"/>
      <c r="D73" s="15">
        <v>0</v>
      </c>
      <c r="E73" s="16"/>
      <c r="F73" s="16"/>
      <c r="G73" s="16"/>
      <c r="H73" s="19"/>
    </row>
    <row r="74" customFormat="1" spans="1:8">
      <c r="A74" s="11"/>
      <c r="B74" s="18" t="s">
        <v>135</v>
      </c>
      <c r="C74" s="11"/>
      <c r="D74" s="15">
        <v>0</v>
      </c>
      <c r="E74" s="16"/>
      <c r="F74" s="16"/>
      <c r="G74" s="16"/>
      <c r="H74" s="19"/>
    </row>
    <row r="75" customFormat="1" spans="1:8">
      <c r="A75" s="11"/>
      <c r="B75" s="18" t="s">
        <v>136</v>
      </c>
      <c r="C75" s="11"/>
      <c r="D75" s="15">
        <v>0</v>
      </c>
      <c r="E75" s="16"/>
      <c r="F75" s="16"/>
      <c r="G75" s="16"/>
      <c r="H75" s="19"/>
    </row>
    <row r="76" customFormat="1" spans="1:8">
      <c r="A76" s="20" t="s">
        <v>122</v>
      </c>
      <c r="B76" s="21"/>
      <c r="C76" s="11" t="s">
        <v>147</v>
      </c>
      <c r="D76" s="22">
        <v>0</v>
      </c>
      <c r="E76" s="16">
        <v>0.00015</v>
      </c>
      <c r="F76" s="16" t="s">
        <v>148</v>
      </c>
      <c r="G76" s="22">
        <v>0</v>
      </c>
      <c r="H76" s="19"/>
    </row>
    <row r="77" customFormat="1" spans="1:8">
      <c r="A77" s="23">
        <v>1</v>
      </c>
      <c r="B77" s="18" t="s">
        <v>133</v>
      </c>
      <c r="C77" s="11"/>
      <c r="D77" s="22">
        <v>0</v>
      </c>
      <c r="E77" s="16"/>
      <c r="F77" s="16"/>
      <c r="G77" s="16"/>
      <c r="H77" s="19" t="s">
        <v>149</v>
      </c>
    </row>
    <row r="78" customFormat="1" spans="1:8">
      <c r="A78" s="11"/>
      <c r="B78" s="18" t="s">
        <v>134</v>
      </c>
      <c r="C78" s="11"/>
      <c r="D78" s="22">
        <v>0</v>
      </c>
      <c r="E78" s="16"/>
      <c r="F78" s="16"/>
      <c r="G78" s="16"/>
      <c r="H78" s="19"/>
    </row>
    <row r="79" customFormat="1" spans="1:8">
      <c r="A79" s="11"/>
      <c r="B79" s="18" t="s">
        <v>135</v>
      </c>
      <c r="C79" s="11"/>
      <c r="D79" s="22">
        <v>0</v>
      </c>
      <c r="E79" s="16"/>
      <c r="F79" s="16"/>
      <c r="G79" s="16"/>
      <c r="H79" s="19"/>
    </row>
    <row r="80" customFormat="1" spans="1:8">
      <c r="A80" s="11"/>
      <c r="B80" s="18" t="s">
        <v>136</v>
      </c>
      <c r="C80" s="11"/>
      <c r="D80" s="22">
        <v>0</v>
      </c>
      <c r="E80" s="16"/>
      <c r="F80" s="16"/>
      <c r="G80" s="16"/>
      <c r="H80" s="19"/>
    </row>
    <row r="81" customFormat="1" spans="1:8">
      <c r="A81" s="25"/>
      <c r="B81" s="9"/>
      <c r="C81" s="25"/>
      <c r="D81" s="8"/>
      <c r="E81" s="8"/>
      <c r="F81" s="8"/>
      <c r="G81" s="8"/>
      <c r="H81" s="26"/>
    </row>
    <row r="83" customFormat="1" spans="1:8">
      <c r="A83" s="9" t="s">
        <v>151</v>
      </c>
      <c r="B83" s="9"/>
      <c r="C83" s="9"/>
      <c r="D83" s="9"/>
      <c r="E83" s="9"/>
      <c r="F83" s="9"/>
      <c r="G83" s="9"/>
      <c r="H83" s="9"/>
    </row>
    <row r="84" customFormat="1" spans="1:8">
      <c r="A84" s="9" t="s">
        <v>152</v>
      </c>
      <c r="B84" s="9"/>
      <c r="C84" s="9"/>
      <c r="D84" s="9"/>
      <c r="E84" s="9"/>
      <c r="F84" s="9"/>
      <c r="G84" s="9"/>
      <c r="H84" s="9"/>
    </row>
  </sheetData>
  <mergeCells count="48">
    <mergeCell ref="A3:B3"/>
    <mergeCell ref="A8:B8"/>
    <mergeCell ref="A13:B13"/>
    <mergeCell ref="A18:B18"/>
    <mergeCell ref="A27:B27"/>
    <mergeCell ref="A32:B32"/>
    <mergeCell ref="A37:B37"/>
    <mergeCell ref="A42:B42"/>
    <mergeCell ref="A47:B47"/>
    <mergeCell ref="A52:B52"/>
    <mergeCell ref="A57:B57"/>
    <mergeCell ref="A66:B66"/>
    <mergeCell ref="A71:B71"/>
    <mergeCell ref="A76:B76"/>
    <mergeCell ref="A83:H83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62:A65"/>
    <mergeCell ref="A67:A70"/>
    <mergeCell ref="A72:A75"/>
    <mergeCell ref="A77:A80"/>
    <mergeCell ref="C8:C12"/>
    <mergeCell ref="C18:C22"/>
    <mergeCell ref="C27:C31"/>
    <mergeCell ref="C37:C41"/>
    <mergeCell ref="C47:C51"/>
    <mergeCell ref="C57:C61"/>
    <mergeCell ref="C66:C70"/>
    <mergeCell ref="C76:C80"/>
    <mergeCell ref="H9:H12"/>
    <mergeCell ref="H19:H22"/>
    <mergeCell ref="H28:H31"/>
    <mergeCell ref="H38:H41"/>
    <mergeCell ref="H48:H51"/>
    <mergeCell ref="H58:H61"/>
    <mergeCell ref="H67:H70"/>
    <mergeCell ref="H77:H80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zoomScale="90" zoomScaleNormal="90" workbookViewId="0">
      <selection activeCell="A1" sqref="$A1:$XFD1048576"/>
    </sheetView>
  </sheetViews>
  <sheetFormatPr defaultColWidth="9.1047619047619" defaultRowHeight="15"/>
  <cols>
    <col min="1" max="1" width="60.4380952380952" style="1" customWidth="1"/>
    <col min="2" max="3" width="13.7809523809524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customFormat="1" spans="1:9">
      <c r="A1" s="2" t="s">
        <v>153</v>
      </c>
      <c r="B1" s="2"/>
      <c r="C1" s="2"/>
      <c r="D1" s="2"/>
      <c r="E1" s="2"/>
      <c r="F1" s="2"/>
      <c r="G1" s="2"/>
      <c r="H1" s="2"/>
      <c r="I1" s="1"/>
    </row>
    <row r="3" customFormat="1" ht="44.25" customHeight="1" spans="1:9">
      <c r="A3" s="3" t="s">
        <v>154</v>
      </c>
      <c r="B3" s="3" t="s">
        <v>155</v>
      </c>
      <c r="C3" s="3" t="s">
        <v>156</v>
      </c>
      <c r="D3" s="3" t="s">
        <v>157</v>
      </c>
      <c r="E3" s="3" t="s">
        <v>158</v>
      </c>
      <c r="F3" s="3" t="s">
        <v>159</v>
      </c>
      <c r="G3" s="3" t="s">
        <v>160</v>
      </c>
      <c r="H3" s="3" t="s">
        <v>161</v>
      </c>
      <c r="I3" s="1"/>
    </row>
    <row r="4" customFormat="1" ht="39" hidden="1" customHeight="1" spans="1:9">
      <c r="A4" s="4" t="s">
        <v>162</v>
      </c>
      <c r="B4" s="5" t="s">
        <v>138</v>
      </c>
      <c r="C4" s="6">
        <v>0.32055882352941</v>
      </c>
      <c r="D4" s="6">
        <v>1662.7573397988</v>
      </c>
      <c r="E4" s="5">
        <v>0.4</v>
      </c>
      <c r="F4" s="5"/>
      <c r="G4" s="6">
        <v>533.0115366608</v>
      </c>
      <c r="H4" s="7"/>
      <c r="I4" s="1"/>
    </row>
    <row r="5" customFormat="1" ht="39" hidden="1" customHeight="1" spans="1:9">
      <c r="A5" s="4" t="s">
        <v>163</v>
      </c>
      <c r="B5" s="5" t="s">
        <v>138</v>
      </c>
      <c r="C5" s="6">
        <v>0.018529411764706</v>
      </c>
      <c r="D5" s="6">
        <v>1363.9187907776</v>
      </c>
      <c r="E5" s="5">
        <v>0.4</v>
      </c>
      <c r="F5" s="5"/>
      <c r="G5" s="6">
        <v>25.272612887938</v>
      </c>
      <c r="H5" s="7"/>
      <c r="I5" s="1"/>
    </row>
    <row r="6" customFormat="1" ht="39" hidden="1" customHeight="1" spans="1:9">
      <c r="A6" s="4" t="s">
        <v>164</v>
      </c>
      <c r="B6" s="5" t="s">
        <v>138</v>
      </c>
      <c r="C6" s="6">
        <v>0.27979411764706</v>
      </c>
      <c r="D6" s="6">
        <v>1049.6719013825</v>
      </c>
      <c r="E6" s="5">
        <v>0.4</v>
      </c>
      <c r="F6" s="5"/>
      <c r="G6" s="6">
        <v>293.69202346623</v>
      </c>
      <c r="H6" s="7"/>
      <c r="I6" s="1"/>
    </row>
    <row r="7" customFormat="1" ht="39" customHeight="1" spans="1:9">
      <c r="A7" s="4" t="s">
        <v>165</v>
      </c>
      <c r="B7" s="5" t="s">
        <v>138</v>
      </c>
      <c r="C7" s="6">
        <v>0.063</v>
      </c>
      <c r="D7" s="6">
        <v>6808.6826035619</v>
      </c>
      <c r="E7" s="5">
        <v>0.4</v>
      </c>
      <c r="F7" s="4" t="s">
        <v>165</v>
      </c>
      <c r="G7" s="6">
        <v>428.9470040244</v>
      </c>
      <c r="H7" s="7" t="s">
        <v>166</v>
      </c>
      <c r="I7" s="1"/>
    </row>
    <row r="8" customFormat="1" ht="39" customHeight="1" spans="1:9">
      <c r="A8" s="4" t="s">
        <v>167</v>
      </c>
      <c r="B8" s="5" t="s">
        <v>138</v>
      </c>
      <c r="C8" s="6">
        <v>0.6993015625</v>
      </c>
      <c r="D8" s="6">
        <v>5103.9171675885</v>
      </c>
      <c r="E8" s="5">
        <v>0.4</v>
      </c>
      <c r="F8" s="4" t="s">
        <v>167</v>
      </c>
      <c r="G8" s="6">
        <v>3569.1772501652</v>
      </c>
      <c r="H8" s="7" t="s">
        <v>168</v>
      </c>
      <c r="I8" s="1"/>
    </row>
    <row r="9" customFormat="1" ht="39" hidden="1" customHeight="1" spans="1:9">
      <c r="A9" s="4" t="s">
        <v>169</v>
      </c>
      <c r="B9" s="5" t="s">
        <v>138</v>
      </c>
      <c r="C9" s="6">
        <v>0.20393125</v>
      </c>
      <c r="D9" s="6">
        <v>818.22700652442</v>
      </c>
      <c r="E9" s="5">
        <v>6</v>
      </c>
      <c r="F9" s="5"/>
      <c r="G9" s="6">
        <v>166.86205622428</v>
      </c>
      <c r="H9" s="7"/>
      <c r="I9" s="1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6"/>
  <sheetViews>
    <sheetView zoomScale="90" zoomScaleNormal="90" topLeftCell="A12" workbookViewId="0">
      <selection activeCell="B22" sqref="B22"/>
    </sheetView>
  </sheetViews>
  <sheetFormatPr defaultColWidth="8.78095238095238" defaultRowHeight="15.75" outlineLevelCol="7"/>
  <cols>
    <col min="1" max="1" width="10.7809523809524" style="27" customWidth="1"/>
    <col min="2" max="2" width="66.3333333333333" style="27" customWidth="1"/>
    <col min="3" max="3" width="66.6666666666667" style="27" customWidth="1"/>
    <col min="4" max="4" width="21.7809523809524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78095238095238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9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50" t="s">
        <v>29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8"/>
      <c r="B14" s="48"/>
      <c r="C14" s="33" t="s">
        <v>4</v>
      </c>
      <c r="E14" s="48"/>
      <c r="F14" s="48"/>
      <c r="G14" s="48"/>
      <c r="H14" s="48"/>
    </row>
    <row r="15" spans="1:8">
      <c r="A15" s="31"/>
      <c r="B15" s="31"/>
      <c r="C15" s="31"/>
      <c r="D15" s="31"/>
      <c r="E15" s="51"/>
      <c r="F15" s="31"/>
      <c r="G15" s="31"/>
      <c r="H15" s="31"/>
    </row>
    <row r="16" spans="1:8">
      <c r="A16" s="31" t="s">
        <v>30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8" t="s">
        <v>5</v>
      </c>
      <c r="B18" s="38" t="s">
        <v>31</v>
      </c>
      <c r="C18" s="38" t="s">
        <v>32</v>
      </c>
      <c r="D18" s="39" t="s">
        <v>33</v>
      </c>
      <c r="E18" s="40"/>
      <c r="F18" s="40"/>
      <c r="G18" s="40"/>
      <c r="H18" s="41"/>
    </row>
    <row r="19" ht="85.05" customHeight="1" spans="1:8">
      <c r="A19" s="38"/>
      <c r="B19" s="38"/>
      <c r="C19" s="38"/>
      <c r="D19" s="38" t="s">
        <v>34</v>
      </c>
      <c r="E19" s="38" t="s">
        <v>35</v>
      </c>
      <c r="F19" s="38" t="s">
        <v>36</v>
      </c>
      <c r="G19" s="38" t="s">
        <v>37</v>
      </c>
      <c r="H19" s="38" t="s">
        <v>38</v>
      </c>
    </row>
    <row r="20" spans="1:8">
      <c r="A20" s="38">
        <v>1</v>
      </c>
      <c r="B20" s="38">
        <v>2</v>
      </c>
      <c r="C20" s="42">
        <v>3</v>
      </c>
      <c r="D20" s="38">
        <v>4</v>
      </c>
      <c r="E20" s="38">
        <v>5</v>
      </c>
      <c r="F20" s="38">
        <v>6</v>
      </c>
      <c r="G20" s="38">
        <v>7</v>
      </c>
      <c r="H20" s="38">
        <v>8</v>
      </c>
    </row>
    <row r="21" ht="16.95" customHeight="1" spans="1:8">
      <c r="A21" s="52"/>
      <c r="B21" s="46"/>
      <c r="C21" s="53" t="s">
        <v>39</v>
      </c>
      <c r="D21" s="54"/>
      <c r="E21" s="54"/>
      <c r="F21" s="54"/>
      <c r="G21" s="54"/>
      <c r="H21" s="54"/>
    </row>
    <row r="22" spans="1:8">
      <c r="A22" s="52"/>
      <c r="B22" s="38"/>
      <c r="C22" s="55"/>
      <c r="D22" s="56"/>
      <c r="E22" s="56"/>
      <c r="F22" s="56"/>
      <c r="G22" s="54"/>
      <c r="H22" s="54">
        <f>SUM(D22:G22)</f>
        <v>0</v>
      </c>
    </row>
    <row r="23" ht="16.95" customHeight="1" spans="1:8">
      <c r="A23" s="38"/>
      <c r="B23" s="46"/>
      <c r="C23" s="53" t="s">
        <v>40</v>
      </c>
      <c r="D23" s="54">
        <f>SUM(D22:D22)</f>
        <v>0</v>
      </c>
      <c r="E23" s="54">
        <f>SUM(E22:E22)</f>
        <v>0</v>
      </c>
      <c r="F23" s="54">
        <f>SUM(F22:F22)</f>
        <v>0</v>
      </c>
      <c r="G23" s="54">
        <f>SUM(G22:G22)</f>
        <v>0</v>
      </c>
      <c r="H23" s="54">
        <f>SUM(D23:G23)</f>
        <v>0</v>
      </c>
    </row>
    <row r="24" ht="16.95" customHeight="1" spans="1:8">
      <c r="A24" s="38"/>
      <c r="B24" s="46"/>
      <c r="C24" s="57" t="s">
        <v>41</v>
      </c>
      <c r="D24" s="54"/>
      <c r="E24" s="54"/>
      <c r="F24" s="54"/>
      <c r="G24" s="54"/>
      <c r="H24" s="54"/>
    </row>
    <row r="25" s="48" customFormat="1" spans="1:8">
      <c r="A25" s="38">
        <v>1</v>
      </c>
      <c r="B25" s="38" t="s">
        <v>42</v>
      </c>
      <c r="C25" s="55" t="s">
        <v>43</v>
      </c>
      <c r="D25" s="54">
        <v>2480.5694117647</v>
      </c>
      <c r="E25" s="54">
        <v>162.76235294118</v>
      </c>
      <c r="F25" s="54">
        <v>0</v>
      </c>
      <c r="G25" s="54">
        <v>0</v>
      </c>
      <c r="H25" s="54">
        <v>2643.3317647059</v>
      </c>
    </row>
    <row r="26" ht="31.5" spans="1:8">
      <c r="A26" s="38">
        <v>2</v>
      </c>
      <c r="B26" s="38" t="s">
        <v>44</v>
      </c>
      <c r="C26" s="55" t="s">
        <v>45</v>
      </c>
      <c r="D26" s="54">
        <v>4533.96242097</v>
      </c>
      <c r="E26" s="54">
        <v>308.76909810022</v>
      </c>
      <c r="F26" s="54">
        <v>0</v>
      </c>
      <c r="G26" s="54">
        <v>0</v>
      </c>
      <c r="H26" s="54">
        <v>4842.7315190703</v>
      </c>
    </row>
    <row r="27" ht="16.95" customHeight="1" spans="1:8">
      <c r="A27" s="38"/>
      <c r="B27" s="46"/>
      <c r="C27" s="46" t="s">
        <v>46</v>
      </c>
      <c r="D27" s="54">
        <v>7014.5318327348</v>
      </c>
      <c r="E27" s="54">
        <v>471.53145104139</v>
      </c>
      <c r="F27" s="54">
        <v>0</v>
      </c>
      <c r="G27" s="54">
        <v>0</v>
      </c>
      <c r="H27" s="54">
        <v>7486.0632837761</v>
      </c>
    </row>
    <row r="28" ht="16.95" customHeight="1" spans="1:8">
      <c r="A28" s="38"/>
      <c r="B28" s="46"/>
      <c r="C28" s="57" t="s">
        <v>47</v>
      </c>
      <c r="D28" s="54"/>
      <c r="E28" s="54"/>
      <c r="F28" s="54"/>
      <c r="G28" s="54"/>
      <c r="H28" s="54"/>
    </row>
    <row r="29" s="48" customFormat="1" spans="1:8">
      <c r="A29" s="58"/>
      <c r="B29" s="58"/>
      <c r="C29" s="59"/>
      <c r="D29" s="54"/>
      <c r="E29" s="54"/>
      <c r="F29" s="54"/>
      <c r="G29" s="54"/>
      <c r="H29" s="54">
        <f>SUM(D29:G29)</f>
        <v>0</v>
      </c>
    </row>
    <row r="30" ht="16.95" customHeight="1" spans="1:8">
      <c r="A30" s="38"/>
      <c r="B30" s="46"/>
      <c r="C30" s="46" t="s">
        <v>48</v>
      </c>
      <c r="D30" s="54">
        <f>SUM(D29:D29)</f>
        <v>0</v>
      </c>
      <c r="E30" s="54">
        <f>SUM(E29:E29)</f>
        <v>0</v>
      </c>
      <c r="F30" s="54">
        <f>SUM(F29:F29)</f>
        <v>0</v>
      </c>
      <c r="G30" s="54">
        <f>SUM(G29:G29)</f>
        <v>0</v>
      </c>
      <c r="H30" s="54">
        <f>SUM(D30:G30)</f>
        <v>0</v>
      </c>
    </row>
    <row r="31" ht="16.95" customHeight="1" spans="1:8">
      <c r="A31" s="52"/>
      <c r="B31" s="46"/>
      <c r="C31" s="53" t="s">
        <v>49</v>
      </c>
      <c r="D31" s="54"/>
      <c r="E31" s="54"/>
      <c r="F31" s="54"/>
      <c r="G31" s="54"/>
      <c r="H31" s="54"/>
    </row>
    <row r="32" spans="1:8">
      <c r="A32" s="52"/>
      <c r="B32" s="38"/>
      <c r="C32" s="60"/>
      <c r="D32" s="54"/>
      <c r="E32" s="54"/>
      <c r="F32" s="54"/>
      <c r="G32" s="54"/>
      <c r="H32" s="54">
        <f>SUM(D32:G32)</f>
        <v>0</v>
      </c>
    </row>
    <row r="33" ht="16.95" customHeight="1" spans="1:8">
      <c r="A33" s="38"/>
      <c r="B33" s="46"/>
      <c r="C33" s="53" t="s">
        <v>50</v>
      </c>
      <c r="D33" s="54">
        <f>SUM(D32:D32)</f>
        <v>0</v>
      </c>
      <c r="E33" s="54">
        <f>SUM(E32:E32)</f>
        <v>0</v>
      </c>
      <c r="F33" s="54">
        <f>SUM(F32:F32)</f>
        <v>0</v>
      </c>
      <c r="G33" s="54">
        <f>SUM(G32:G32)</f>
        <v>0</v>
      </c>
      <c r="H33" s="54">
        <f>SUM(D33:G33)</f>
        <v>0</v>
      </c>
    </row>
    <row r="34" ht="16.95" customHeight="1" spans="1:8">
      <c r="A34" s="38"/>
      <c r="B34" s="46"/>
      <c r="C34" s="57" t="s">
        <v>51</v>
      </c>
      <c r="D34" s="54"/>
      <c r="E34" s="54"/>
      <c r="F34" s="54"/>
      <c r="G34" s="54"/>
      <c r="H34" s="54"/>
    </row>
    <row r="35" s="48" customFormat="1" spans="1:8">
      <c r="A35" s="58"/>
      <c r="B35" s="58"/>
      <c r="C35" s="59"/>
      <c r="D35" s="54"/>
      <c r="E35" s="54"/>
      <c r="F35" s="54"/>
      <c r="G35" s="54"/>
      <c r="H35" s="54">
        <f>SUM(D35:G35)</f>
        <v>0</v>
      </c>
    </row>
    <row r="36" ht="16.95" customHeight="1" spans="1:8">
      <c r="A36" s="38"/>
      <c r="B36" s="46"/>
      <c r="C36" s="46" t="s">
        <v>52</v>
      </c>
      <c r="D36" s="54">
        <f>SUM(D35:D35)</f>
        <v>0</v>
      </c>
      <c r="E36" s="54">
        <f>SUM(E35:E35)</f>
        <v>0</v>
      </c>
      <c r="F36" s="54">
        <f>SUM(F35:F35)</f>
        <v>0</v>
      </c>
      <c r="G36" s="54">
        <f>SUM(G35:G35)</f>
        <v>0</v>
      </c>
      <c r="H36" s="54">
        <f>SUM(D36:G36)</f>
        <v>0</v>
      </c>
    </row>
    <row r="37" ht="34.05" customHeight="1" spans="1:8">
      <c r="A37" s="38"/>
      <c r="B37" s="46"/>
      <c r="C37" s="57" t="s">
        <v>53</v>
      </c>
      <c r="D37" s="54"/>
      <c r="E37" s="54"/>
      <c r="F37" s="54"/>
      <c r="G37" s="54"/>
      <c r="H37" s="54"/>
    </row>
    <row r="38" s="48" customFormat="1" spans="1:8">
      <c r="A38" s="58"/>
      <c r="B38" s="58"/>
      <c r="C38" s="59"/>
      <c r="D38" s="54"/>
      <c r="E38" s="54"/>
      <c r="F38" s="54"/>
      <c r="G38" s="54"/>
      <c r="H38" s="54">
        <f>SUM(D38:G38)</f>
        <v>0</v>
      </c>
    </row>
    <row r="39" ht="16.95" customHeight="1" spans="1:8">
      <c r="A39" s="38"/>
      <c r="B39" s="46"/>
      <c r="C39" s="46" t="s">
        <v>54</v>
      </c>
      <c r="D39" s="54">
        <f>SUM(D38:D38)</f>
        <v>0</v>
      </c>
      <c r="E39" s="54">
        <f>SUM(E38:E38)</f>
        <v>0</v>
      </c>
      <c r="F39" s="54">
        <f>SUM(F38:F38)</f>
        <v>0</v>
      </c>
      <c r="G39" s="54">
        <f>SUM(G38:G38)</f>
        <v>0</v>
      </c>
      <c r="H39" s="54">
        <f>SUM(D39:G39)</f>
        <v>0</v>
      </c>
    </row>
    <row r="40" ht="16.95" customHeight="1" spans="1:8">
      <c r="A40" s="38"/>
      <c r="B40" s="46"/>
      <c r="C40" s="57" t="s">
        <v>55</v>
      </c>
      <c r="D40" s="54"/>
      <c r="E40" s="54"/>
      <c r="F40" s="54"/>
      <c r="G40" s="54"/>
      <c r="H40" s="54"/>
    </row>
    <row r="41" s="48" customFormat="1" spans="1:8">
      <c r="A41" s="58"/>
      <c r="B41" s="58"/>
      <c r="C41" s="59"/>
      <c r="D41" s="54"/>
      <c r="E41" s="54"/>
      <c r="F41" s="54"/>
      <c r="G41" s="54"/>
      <c r="H41" s="54">
        <f>SUM(D41:G41)</f>
        <v>0</v>
      </c>
    </row>
    <row r="42" ht="16.95" customHeight="1" spans="1:8">
      <c r="A42" s="38"/>
      <c r="B42" s="46"/>
      <c r="C42" s="46" t="s">
        <v>56</v>
      </c>
      <c r="D42" s="54">
        <f>SUM(D41:D41)</f>
        <v>0</v>
      </c>
      <c r="E42" s="54">
        <f>SUM(E41:E41)</f>
        <v>0</v>
      </c>
      <c r="F42" s="54">
        <f>SUM(F41:F41)</f>
        <v>0</v>
      </c>
      <c r="G42" s="54">
        <f>SUM(G41:G41)</f>
        <v>0</v>
      </c>
      <c r="H42" s="54">
        <f>SUM(D42:G42)</f>
        <v>0</v>
      </c>
    </row>
    <row r="43" ht="16.95" customHeight="1" spans="1:8">
      <c r="A43" s="38"/>
      <c r="B43" s="46"/>
      <c r="C43" s="46" t="s">
        <v>57</v>
      </c>
      <c r="D43" s="54">
        <v>7014.5318327348</v>
      </c>
      <c r="E43" s="54">
        <v>471.53145104139</v>
      </c>
      <c r="F43" s="54">
        <v>0</v>
      </c>
      <c r="G43" s="54">
        <v>0</v>
      </c>
      <c r="H43" s="54">
        <v>7486.0632837761</v>
      </c>
    </row>
    <row r="44" ht="16.95" customHeight="1" spans="1:8">
      <c r="A44" s="38"/>
      <c r="B44" s="46"/>
      <c r="C44" s="57" t="s">
        <v>58</v>
      </c>
      <c r="D44" s="54"/>
      <c r="E44" s="54"/>
      <c r="F44" s="54"/>
      <c r="G44" s="54"/>
      <c r="H44" s="54"/>
    </row>
    <row r="45" ht="31.5" spans="1:8">
      <c r="A45" s="38">
        <v>3</v>
      </c>
      <c r="B45" s="38" t="s">
        <v>59</v>
      </c>
      <c r="C45" s="55" t="s">
        <v>60</v>
      </c>
      <c r="D45" s="54">
        <v>49.611388235294</v>
      </c>
      <c r="E45" s="54">
        <v>3.2552470588235</v>
      </c>
      <c r="F45" s="54">
        <v>0</v>
      </c>
      <c r="G45" s="54">
        <v>0</v>
      </c>
      <c r="H45" s="54">
        <v>52.866635294118</v>
      </c>
    </row>
    <row r="46" ht="31.5" spans="1:8">
      <c r="A46" s="38">
        <v>4</v>
      </c>
      <c r="B46" s="38" t="s">
        <v>59</v>
      </c>
      <c r="C46" s="55" t="s">
        <v>61</v>
      </c>
      <c r="D46" s="54">
        <v>90.679248419401</v>
      </c>
      <c r="E46" s="54">
        <v>6.1753819620044</v>
      </c>
      <c r="F46" s="54">
        <v>0</v>
      </c>
      <c r="G46" s="54">
        <v>0</v>
      </c>
      <c r="H46" s="54">
        <v>96.854630381405</v>
      </c>
    </row>
    <row r="47" ht="31.5" spans="1:8">
      <c r="A47" s="38">
        <v>5</v>
      </c>
      <c r="B47" s="38" t="s">
        <v>59</v>
      </c>
      <c r="C47" s="55" t="s">
        <v>62</v>
      </c>
      <c r="D47" s="54">
        <v>0.88465909090909</v>
      </c>
      <c r="E47" s="54">
        <v>0</v>
      </c>
      <c r="F47" s="54">
        <v>0</v>
      </c>
      <c r="G47" s="54">
        <v>0</v>
      </c>
      <c r="H47" s="54">
        <v>0.88465909090909</v>
      </c>
    </row>
    <row r="48" ht="16.95" customHeight="1" spans="1:8">
      <c r="A48" s="38"/>
      <c r="B48" s="46"/>
      <c r="C48" s="46" t="s">
        <v>63</v>
      </c>
      <c r="D48" s="54">
        <v>141.1752957456</v>
      </c>
      <c r="E48" s="54">
        <v>9.4306290208279</v>
      </c>
      <c r="F48" s="54">
        <v>0</v>
      </c>
      <c r="G48" s="54">
        <v>0</v>
      </c>
      <c r="H48" s="54">
        <v>150.60592476643</v>
      </c>
    </row>
    <row r="49" ht="16.95" customHeight="1" spans="1:8">
      <c r="A49" s="38"/>
      <c r="B49" s="46"/>
      <c r="C49" s="46" t="s">
        <v>64</v>
      </c>
      <c r="D49" s="54">
        <v>7155.7071284804</v>
      </c>
      <c r="E49" s="54">
        <v>480.96208006222</v>
      </c>
      <c r="F49" s="54">
        <v>0</v>
      </c>
      <c r="G49" s="54">
        <v>0</v>
      </c>
      <c r="H49" s="54">
        <v>7636.6692085426</v>
      </c>
    </row>
    <row r="50" ht="16.95" customHeight="1" spans="1:8">
      <c r="A50" s="38"/>
      <c r="B50" s="46"/>
      <c r="C50" s="46" t="s">
        <v>65</v>
      </c>
      <c r="D50" s="54"/>
      <c r="E50" s="54"/>
      <c r="F50" s="54"/>
      <c r="G50" s="54"/>
      <c r="H50" s="54"/>
    </row>
    <row r="51" spans="1:8">
      <c r="A51" s="38">
        <v>6</v>
      </c>
      <c r="B51" s="38" t="s">
        <v>66</v>
      </c>
      <c r="C51" s="61" t="s">
        <v>67</v>
      </c>
      <c r="D51" s="54">
        <v>0</v>
      </c>
      <c r="E51" s="54">
        <v>0</v>
      </c>
      <c r="F51" s="54">
        <v>0</v>
      </c>
      <c r="G51" s="54">
        <v>3.6780882352941</v>
      </c>
      <c r="H51" s="54">
        <v>3.6780882352941</v>
      </c>
    </row>
    <row r="52" ht="31.5" spans="1:8">
      <c r="A52" s="38">
        <v>7</v>
      </c>
      <c r="B52" s="38" t="s">
        <v>68</v>
      </c>
      <c r="C52" s="61" t="s">
        <v>69</v>
      </c>
      <c r="D52" s="54">
        <v>66.03771888</v>
      </c>
      <c r="E52" s="54">
        <v>4.33305936</v>
      </c>
      <c r="F52" s="54">
        <v>0</v>
      </c>
      <c r="G52" s="54">
        <v>2.4180882352941</v>
      </c>
      <c r="H52" s="54">
        <v>72.788866475294</v>
      </c>
    </row>
    <row r="53" spans="1:8">
      <c r="A53" s="38">
        <v>8</v>
      </c>
      <c r="B53" s="38"/>
      <c r="C53" s="61" t="s">
        <v>70</v>
      </c>
      <c r="D53" s="54">
        <v>0</v>
      </c>
      <c r="E53" s="54">
        <v>0</v>
      </c>
      <c r="F53" s="54">
        <v>0</v>
      </c>
      <c r="G53" s="54">
        <v>75.706639167108</v>
      </c>
      <c r="H53" s="54">
        <v>75.706639167108</v>
      </c>
    </row>
    <row r="54" spans="1:8">
      <c r="A54" s="38">
        <v>9</v>
      </c>
      <c r="B54" s="38" t="s">
        <v>71</v>
      </c>
      <c r="C54" s="61" t="s">
        <v>72</v>
      </c>
      <c r="D54" s="54">
        <v>0</v>
      </c>
      <c r="E54" s="54">
        <v>0</v>
      </c>
      <c r="F54" s="54">
        <v>0</v>
      </c>
      <c r="G54" s="54">
        <v>14.725202890025</v>
      </c>
      <c r="H54" s="54">
        <v>14.725202890025</v>
      </c>
    </row>
    <row r="55" ht="31.5" spans="1:8">
      <c r="A55" s="38">
        <v>10</v>
      </c>
      <c r="B55" s="38" t="s">
        <v>68</v>
      </c>
      <c r="C55" s="61" t="s">
        <v>73</v>
      </c>
      <c r="D55" s="54">
        <v>121.64982126425</v>
      </c>
      <c r="E55" s="54">
        <v>8.2200509296242</v>
      </c>
      <c r="F55" s="54">
        <v>0</v>
      </c>
      <c r="G55" s="54">
        <v>0</v>
      </c>
      <c r="H55" s="54">
        <v>129.86987219387</v>
      </c>
    </row>
    <row r="56" spans="1:8">
      <c r="A56" s="38">
        <v>11</v>
      </c>
      <c r="B56" s="38" t="s">
        <v>74</v>
      </c>
      <c r="C56" s="61" t="s">
        <v>75</v>
      </c>
      <c r="D56" s="54">
        <v>0</v>
      </c>
      <c r="E56" s="54">
        <v>0</v>
      </c>
      <c r="F56" s="54">
        <v>0</v>
      </c>
      <c r="G56" s="54">
        <v>69.927102771307</v>
      </c>
      <c r="H56" s="54">
        <v>69.927102771307</v>
      </c>
    </row>
    <row r="57" ht="16.95" customHeight="1" spans="1:8">
      <c r="A57" s="38"/>
      <c r="B57" s="46"/>
      <c r="C57" s="46" t="s">
        <v>76</v>
      </c>
      <c r="D57" s="54">
        <v>187.68754014425</v>
      </c>
      <c r="E57" s="54">
        <v>12.553110289624</v>
      </c>
      <c r="F57" s="54">
        <v>0</v>
      </c>
      <c r="G57" s="54">
        <v>166.45512129903</v>
      </c>
      <c r="H57" s="54">
        <v>366.6957717329</v>
      </c>
    </row>
    <row r="58" ht="16.95" customHeight="1" spans="1:8">
      <c r="A58" s="38"/>
      <c r="B58" s="46"/>
      <c r="C58" s="46" t="s">
        <v>77</v>
      </c>
      <c r="D58" s="54">
        <v>7343.3946686246</v>
      </c>
      <c r="E58" s="54">
        <v>493.51519035185</v>
      </c>
      <c r="F58" s="54">
        <v>0</v>
      </c>
      <c r="G58" s="54">
        <v>166.45512129903</v>
      </c>
      <c r="H58" s="54">
        <v>8003.3649802755</v>
      </c>
    </row>
    <row r="59" ht="16.95" customHeight="1" spans="1:8">
      <c r="A59" s="38"/>
      <c r="B59" s="46"/>
      <c r="C59" s="46" t="s">
        <v>78</v>
      </c>
      <c r="D59" s="54"/>
      <c r="E59" s="54"/>
      <c r="F59" s="54"/>
      <c r="G59" s="54"/>
      <c r="H59" s="54"/>
    </row>
    <row r="60" spans="1:8">
      <c r="A60" s="38"/>
      <c r="B60" s="38"/>
      <c r="C60" s="61"/>
      <c r="D60" s="54"/>
      <c r="E60" s="54"/>
      <c r="F60" s="54"/>
      <c r="G60" s="54"/>
      <c r="H60" s="54">
        <f>SUM(D60:G60)</f>
        <v>0</v>
      </c>
    </row>
    <row r="61" ht="16.95" customHeight="1" spans="1:8">
      <c r="A61" s="38"/>
      <c r="B61" s="46"/>
      <c r="C61" s="46" t="s">
        <v>79</v>
      </c>
      <c r="D61" s="54">
        <f>SUM(D60:D60)</f>
        <v>0</v>
      </c>
      <c r="E61" s="54">
        <f>SUM(E60:E60)</f>
        <v>0</v>
      </c>
      <c r="F61" s="54">
        <f>SUM(F60:F60)</f>
        <v>0</v>
      </c>
      <c r="G61" s="54">
        <f>SUM(G60:G60)</f>
        <v>0</v>
      </c>
      <c r="H61" s="54">
        <f>SUM(D61:G61)</f>
        <v>0</v>
      </c>
    </row>
    <row r="62" ht="16.95" customHeight="1" spans="1:8">
      <c r="A62" s="38"/>
      <c r="B62" s="46"/>
      <c r="C62" s="46" t="s">
        <v>80</v>
      </c>
      <c r="D62" s="54">
        <v>7343.3946686246</v>
      </c>
      <c r="E62" s="54">
        <v>493.51519035185</v>
      </c>
      <c r="F62" s="54">
        <v>0</v>
      </c>
      <c r="G62" s="54">
        <v>166.45512129903</v>
      </c>
      <c r="H62" s="54">
        <v>8003.3649802755</v>
      </c>
    </row>
    <row r="63" ht="153" customHeight="1" spans="1:8">
      <c r="A63" s="38"/>
      <c r="B63" s="46"/>
      <c r="C63" s="46" t="s">
        <v>81</v>
      </c>
      <c r="D63" s="54"/>
      <c r="E63" s="54"/>
      <c r="F63" s="54"/>
      <c r="G63" s="54"/>
      <c r="H63" s="54"/>
    </row>
    <row r="64" spans="1:8">
      <c r="A64" s="38">
        <v>12</v>
      </c>
      <c r="B64" s="38" t="s">
        <v>82</v>
      </c>
      <c r="C64" s="61" t="s">
        <v>83</v>
      </c>
      <c r="D64" s="54">
        <v>0</v>
      </c>
      <c r="E64" s="54">
        <v>0</v>
      </c>
      <c r="F64" s="54">
        <v>0</v>
      </c>
      <c r="G64" s="54">
        <v>248.41903742927</v>
      </c>
      <c r="H64" s="54">
        <v>248.41903742927</v>
      </c>
    </row>
    <row r="65" spans="1:8">
      <c r="A65" s="38">
        <v>13</v>
      </c>
      <c r="B65" s="38" t="s">
        <v>84</v>
      </c>
      <c r="C65" s="61" t="s">
        <v>83</v>
      </c>
      <c r="D65" s="54">
        <v>0</v>
      </c>
      <c r="E65" s="54">
        <v>0</v>
      </c>
      <c r="F65" s="54">
        <v>0</v>
      </c>
      <c r="G65" s="54">
        <v>279.13756449207</v>
      </c>
      <c r="H65" s="54">
        <v>279.13756449207</v>
      </c>
    </row>
    <row r="66" spans="1:8">
      <c r="A66" s="38">
        <v>14</v>
      </c>
      <c r="B66" s="38" t="s">
        <v>85</v>
      </c>
      <c r="C66" s="61" t="s">
        <v>83</v>
      </c>
      <c r="D66" s="54">
        <v>0</v>
      </c>
      <c r="E66" s="54">
        <v>0</v>
      </c>
      <c r="F66" s="54">
        <v>0</v>
      </c>
      <c r="G66" s="54">
        <v>14.829066823057</v>
      </c>
      <c r="H66" s="54">
        <v>14.829066823057</v>
      </c>
    </row>
    <row r="67" ht="16.95" customHeight="1" spans="1:8">
      <c r="A67" s="38"/>
      <c r="B67" s="46"/>
      <c r="C67" s="46" t="s">
        <v>86</v>
      </c>
      <c r="D67" s="54">
        <v>0</v>
      </c>
      <c r="E67" s="54">
        <v>0</v>
      </c>
      <c r="F67" s="54">
        <v>0</v>
      </c>
      <c r="G67" s="54">
        <v>542.3856687444</v>
      </c>
      <c r="H67" s="54">
        <v>542.3856687444</v>
      </c>
    </row>
    <row r="68" ht="16.95" customHeight="1" spans="1:8">
      <c r="A68" s="38"/>
      <c r="B68" s="46"/>
      <c r="C68" s="46" t="s">
        <v>87</v>
      </c>
      <c r="D68" s="54">
        <v>7343.3946686246</v>
      </c>
      <c r="E68" s="54">
        <v>493.51519035185</v>
      </c>
      <c r="F68" s="54">
        <v>0</v>
      </c>
      <c r="G68" s="54">
        <v>708.84079004342</v>
      </c>
      <c r="H68" s="54">
        <v>8545.7506490199</v>
      </c>
    </row>
    <row r="69" ht="16.95" customHeight="1" spans="1:8">
      <c r="A69" s="38"/>
      <c r="B69" s="46"/>
      <c r="C69" s="46" t="s">
        <v>88</v>
      </c>
      <c r="D69" s="54"/>
      <c r="E69" s="54"/>
      <c r="F69" s="54"/>
      <c r="G69" s="54"/>
      <c r="H69" s="54"/>
    </row>
    <row r="70" ht="34.05" customHeight="1" spans="1:8">
      <c r="A70" s="38">
        <v>15</v>
      </c>
      <c r="B70" s="38" t="s">
        <v>89</v>
      </c>
      <c r="C70" s="61" t="s">
        <v>90</v>
      </c>
      <c r="D70" s="54">
        <f>D68*3%</f>
        <v>220.301840058738</v>
      </c>
      <c r="E70" s="54">
        <f>E68*3%</f>
        <v>14.8054557105555</v>
      </c>
      <c r="F70" s="54">
        <f>F68*3%</f>
        <v>0</v>
      </c>
      <c r="G70" s="54">
        <f>G68*3%</f>
        <v>21.2652237013026</v>
      </c>
      <c r="H70" s="54">
        <f>SUM(D70:G70)</f>
        <v>256.372519470596</v>
      </c>
    </row>
    <row r="71" ht="16.95" customHeight="1" spans="1:8">
      <c r="A71" s="38"/>
      <c r="B71" s="46"/>
      <c r="C71" s="46" t="s">
        <v>91</v>
      </c>
      <c r="D71" s="54">
        <f>D70</f>
        <v>220.301840058738</v>
      </c>
      <c r="E71" s="54">
        <f>E70</f>
        <v>14.8054557105555</v>
      </c>
      <c r="F71" s="54">
        <f>F70</f>
        <v>0</v>
      </c>
      <c r="G71" s="54">
        <f>G70</f>
        <v>21.2652237013026</v>
      </c>
      <c r="H71" s="54">
        <f>SUM(D71:G71)</f>
        <v>256.372519470596</v>
      </c>
    </row>
    <row r="72" ht="16.95" customHeight="1" spans="1:8">
      <c r="A72" s="38"/>
      <c r="B72" s="46"/>
      <c r="C72" s="46" t="s">
        <v>92</v>
      </c>
      <c r="D72" s="54">
        <f>D71+D68</f>
        <v>7563.69650868334</v>
      </c>
      <c r="E72" s="54">
        <f>E71+E68</f>
        <v>508.320646062406</v>
      </c>
      <c r="F72" s="54">
        <f>F71+F68</f>
        <v>0</v>
      </c>
      <c r="G72" s="54">
        <f>G71+G68</f>
        <v>730.106013744723</v>
      </c>
      <c r="H72" s="54">
        <f>SUM(D72:G72)</f>
        <v>8802.12316849047</v>
      </c>
    </row>
    <row r="73" ht="16.95" customHeight="1" spans="1:8">
      <c r="A73" s="38"/>
      <c r="B73" s="46"/>
      <c r="C73" s="46" t="s">
        <v>93</v>
      </c>
      <c r="D73" s="54"/>
      <c r="E73" s="54"/>
      <c r="F73" s="54"/>
      <c r="G73" s="54"/>
      <c r="H73" s="54"/>
    </row>
    <row r="74" ht="16.95" customHeight="1" spans="1:8">
      <c r="A74" s="38">
        <v>16</v>
      </c>
      <c r="B74" s="38" t="s">
        <v>94</v>
      </c>
      <c r="C74" s="61" t="s">
        <v>95</v>
      </c>
      <c r="D74" s="54">
        <f>D72*20%</f>
        <v>1512.73930173667</v>
      </c>
      <c r="E74" s="54">
        <f>E72*20%</f>
        <v>101.664129212481</v>
      </c>
      <c r="F74" s="54">
        <f>F72*20%</f>
        <v>0</v>
      </c>
      <c r="G74" s="54">
        <f>G72*20%</f>
        <v>146.021202748945</v>
      </c>
      <c r="H74" s="54">
        <f>SUM(D74:G74)</f>
        <v>1760.42463369809</v>
      </c>
    </row>
    <row r="75" ht="16.95" customHeight="1" spans="1:8">
      <c r="A75" s="38"/>
      <c r="B75" s="46"/>
      <c r="C75" s="46" t="s">
        <v>96</v>
      </c>
      <c r="D75" s="54">
        <f>D74</f>
        <v>1512.73930173667</v>
      </c>
      <c r="E75" s="54">
        <f>E74</f>
        <v>101.664129212481</v>
      </c>
      <c r="F75" s="54">
        <f>F74</f>
        <v>0</v>
      </c>
      <c r="G75" s="54">
        <f>G74</f>
        <v>146.021202748945</v>
      </c>
      <c r="H75" s="54">
        <f>SUM(D75:G75)</f>
        <v>1760.42463369809</v>
      </c>
    </row>
    <row r="76" ht="16.95" customHeight="1" spans="1:8">
      <c r="A76" s="38"/>
      <c r="B76" s="46"/>
      <c r="C76" s="46" t="s">
        <v>97</v>
      </c>
      <c r="D76" s="54">
        <f>D75+D72</f>
        <v>9076.43581042001</v>
      </c>
      <c r="E76" s="54">
        <f>E75+E72</f>
        <v>609.984775274887</v>
      </c>
      <c r="F76" s="54">
        <f>F75+F72</f>
        <v>0</v>
      </c>
      <c r="G76" s="54">
        <f>G75+G72</f>
        <v>876.127216493667</v>
      </c>
      <c r="H76" s="54">
        <f>SUM(D76:G76)</f>
        <v>10562.5478021886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101</v>
      </c>
      <c r="C7" s="36" t="s">
        <v>102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104</v>
      </c>
      <c r="C13" s="44" t="s">
        <v>105</v>
      </c>
      <c r="D13" s="45">
        <v>2480.5694117647</v>
      </c>
      <c r="E13" s="45">
        <v>162.76235294118</v>
      </c>
      <c r="F13" s="45">
        <v>0</v>
      </c>
      <c r="G13" s="45">
        <v>0</v>
      </c>
      <c r="H13" s="45">
        <v>2643.3317647059</v>
      </c>
      <c r="J13" s="27"/>
    </row>
    <row r="14" ht="16.95" customHeight="1" spans="1:9">
      <c r="A14" s="38"/>
      <c r="B14" s="46"/>
      <c r="C14" s="46" t="s">
        <v>106</v>
      </c>
      <c r="D14" s="45">
        <v>2480.5694117647</v>
      </c>
      <c r="E14" s="45">
        <v>162.76235294118</v>
      </c>
      <c r="F14" s="45">
        <v>0</v>
      </c>
      <c r="G14" s="45">
        <v>0</v>
      </c>
      <c r="H14" s="45">
        <v>2643.3317647059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107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72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108</v>
      </c>
      <c r="C13" s="44" t="s">
        <v>109</v>
      </c>
      <c r="D13" s="45">
        <v>0</v>
      </c>
      <c r="E13" s="45">
        <v>0</v>
      </c>
      <c r="F13" s="45">
        <v>0</v>
      </c>
      <c r="G13" s="45">
        <v>3.6780882352941</v>
      </c>
      <c r="H13" s="45">
        <v>3.6780882352941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3.6780882352941</v>
      </c>
      <c r="H14" s="45">
        <v>3.6780882352941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111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112</v>
      </c>
      <c r="C13" s="44" t="s">
        <v>111</v>
      </c>
      <c r="D13" s="45">
        <v>0</v>
      </c>
      <c r="E13" s="45">
        <v>0</v>
      </c>
      <c r="F13" s="45">
        <v>0</v>
      </c>
      <c r="G13" s="45">
        <v>248.41903742927</v>
      </c>
      <c r="H13" s="45">
        <v>248.41903742927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248.41903742927</v>
      </c>
      <c r="H14" s="45">
        <v>248.41903742927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113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101</v>
      </c>
      <c r="C7" s="36" t="s">
        <v>45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114</v>
      </c>
      <c r="C13" s="44" t="s">
        <v>115</v>
      </c>
      <c r="D13" s="45">
        <v>4533.96242097</v>
      </c>
      <c r="E13" s="45">
        <v>308.76909810022</v>
      </c>
      <c r="F13" s="45">
        <v>0</v>
      </c>
      <c r="G13" s="45">
        <v>0</v>
      </c>
      <c r="H13" s="45">
        <v>4842.7315190703</v>
      </c>
      <c r="J13" s="27"/>
    </row>
    <row r="14" ht="16.95" customHeight="1" spans="1:9">
      <c r="A14" s="38"/>
      <c r="B14" s="46"/>
      <c r="C14" s="46" t="s">
        <v>106</v>
      </c>
      <c r="D14" s="45">
        <v>4533.96242097</v>
      </c>
      <c r="E14" s="45">
        <v>308.76909810022</v>
      </c>
      <c r="F14" s="45">
        <v>0</v>
      </c>
      <c r="G14" s="45">
        <v>0</v>
      </c>
      <c r="H14" s="45">
        <v>4842.7315190703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116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72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114</v>
      </c>
      <c r="C13" s="44" t="s">
        <v>117</v>
      </c>
      <c r="D13" s="45">
        <v>0</v>
      </c>
      <c r="E13" s="45">
        <v>0</v>
      </c>
      <c r="F13" s="45">
        <v>0</v>
      </c>
      <c r="G13" s="45">
        <v>14.725202890025</v>
      </c>
      <c r="H13" s="45">
        <v>14.725202890025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14.725202890025</v>
      </c>
      <c r="H14" s="45">
        <v>14.725202890025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0" sqref="C10:C1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83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112</v>
      </c>
      <c r="C13" s="44" t="s">
        <v>83</v>
      </c>
      <c r="D13" s="45">
        <v>0</v>
      </c>
      <c r="E13" s="45">
        <v>0</v>
      </c>
      <c r="F13" s="45">
        <v>0</v>
      </c>
      <c r="G13" s="45">
        <v>279.13756449207</v>
      </c>
      <c r="H13" s="45">
        <v>279.13756449207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279.13756449207</v>
      </c>
      <c r="H14" s="45">
        <v>279.13756449207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98</v>
      </c>
    </row>
    <row r="2" ht="45.75" customHeight="1" spans="1:8">
      <c r="A2" s="31"/>
      <c r="B2" s="31" t="s">
        <v>99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119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101</v>
      </c>
      <c r="C7" s="36" t="s">
        <v>120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8" t="s">
        <v>5</v>
      </c>
      <c r="B10" s="38" t="s">
        <v>31</v>
      </c>
      <c r="C10" s="38" t="s">
        <v>103</v>
      </c>
      <c r="D10" s="39" t="s">
        <v>33</v>
      </c>
      <c r="E10" s="40"/>
      <c r="F10" s="40"/>
      <c r="G10" s="40"/>
      <c r="H10" s="41"/>
      <c r="J10" s="27"/>
    </row>
    <row r="11" ht="59.25" customHeight="1" spans="1:10">
      <c r="A11" s="38"/>
      <c r="B11" s="38"/>
      <c r="C11" s="38"/>
      <c r="D11" s="38" t="s">
        <v>34</v>
      </c>
      <c r="E11" s="38" t="s">
        <v>35</v>
      </c>
      <c r="F11" s="38" t="s">
        <v>36</v>
      </c>
      <c r="G11" s="38" t="s">
        <v>37</v>
      </c>
      <c r="H11" s="38" t="s">
        <v>38</v>
      </c>
      <c r="J11" s="27"/>
    </row>
    <row r="12" spans="1:10">
      <c r="A12" s="38">
        <v>1</v>
      </c>
      <c r="B12" s="38">
        <v>2</v>
      </c>
      <c r="C12" s="42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J12" s="27"/>
    </row>
    <row r="13" ht="86.25" customHeight="1" spans="1:10">
      <c r="A13" s="38">
        <v>1</v>
      </c>
      <c r="B13" s="43" t="s">
        <v>121</v>
      </c>
      <c r="C13" s="44" t="s">
        <v>122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J13" s="27"/>
    </row>
    <row r="14" ht="16.95" customHeight="1" spans="1:9">
      <c r="A14" s="38"/>
      <c r="B14" s="46"/>
      <c r="C14" s="46" t="s">
        <v>106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7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2025-10-24T15:04:08Z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F3837858D00F4C19B07B2CB85E590A26_12</vt:lpwstr>
  </property>
  <property fmtid="{D5CDD505-2E9C-101B-9397-08002B2CF9AE}" pid="3" name="KSOProductBuildVer">
    <vt:lpwstr>1049-12.2.0.23131</vt:lpwstr>
  </property>
</Properties>
</file>